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ANDISK-2016\F_kaigo\13_事業所情報・監査\介護職員処遇改善加算\共通\ＨＰ\R2.5様式修正\計画書\"/>
    </mc:Choice>
  </mc:AlternateContent>
  <bookViews>
    <workbookView xWindow="26190" yWindow="-16320" windowWidth="29040" windowHeight="15840" tabRatio="867"/>
  </bookViews>
  <sheets>
    <sheet name="はじめに" sheetId="74" r:id="rId1"/>
    <sheet name="基本情報入力シート" sheetId="73" r:id="rId2"/>
    <sheet name="別紙様式2-2 個表_処遇" sheetId="9" r:id="rId3"/>
    <sheet name="別紙様式2-3 個表_特定" sheetId="72" r:id="rId4"/>
    <sheet name="別紙様式2-1 計画書_総括表" sheetId="70" r:id="rId5"/>
    <sheet name="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数式用!#REF!</definedName>
    <definedName name="_xlnm._FilterDatabase" localSheetId="2" hidden="1">'別紙様式2-2 個表_処遇'!$L$11:$AH$11</definedName>
    <definedName name="_xlnm._FilterDatabase" localSheetId="3" hidden="1">'別紙様式2-3 個表_特定'!$L$11:$AI$11</definedName>
    <definedName name="_xlnm.Print_Area" localSheetId="0">はじめに!$A$1:$F$30</definedName>
    <definedName name="_xlnm.Print_Area" localSheetId="1">基本情報入力シート!$A$1:$BM$63</definedName>
    <definedName name="_xlnm.Print_Area" localSheetId="5">数式用!$A$1:$I$28</definedName>
    <definedName name="_xlnm.Print_Area" localSheetId="4">'別紙様式2-1 計画書_総括表'!$A$1:$AJ$203</definedName>
    <definedName name="_xlnm.Print_Area" localSheetId="2">'別紙様式2-2 個表_処遇'!$A$1:$AH$31</definedName>
    <definedName name="_xlnm.Print_Area" localSheetId="3">'別紙様式2-3 個表_特定'!$A$1:$AI$31</definedName>
    <definedName name="_xlnm.Print_Titles" localSheetId="2">'別紙様式2-2 個表_処遇'!$7:$11</definedName>
    <definedName name="_xlnm.Print_Titles" localSheetId="3">'別紙様式2-3 個表_特定'!$7:$11</definedName>
    <definedName name="www" localSheetId="0">#REF!</definedName>
    <definedName name="www" localSheetId="3">#REF!</definedName>
    <definedName name="www">#REF!</definedName>
    <definedName name="サービス" localSheetId="4">#REF!</definedName>
    <definedName name="サービス" localSheetId="3">#REF!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52511"/>
</workbook>
</file>

<file path=xl/calcChain.xml><?xml version="1.0" encoding="utf-8"?>
<calcChain xmlns="http://schemas.openxmlformats.org/spreadsheetml/2006/main">
  <c r="AB56" i="70" l="1"/>
  <c r="AB30" i="70" l="1"/>
  <c r="R14" i="72" l="1"/>
  <c r="R15" i="72"/>
  <c r="Q13" i="9"/>
  <c r="G9" i="70" l="1"/>
  <c r="AE58" i="70"/>
  <c r="Y58" i="70"/>
  <c r="S58" i="70"/>
  <c r="AE144" i="73"/>
  <c r="AG144" i="73"/>
  <c r="AH144" i="73"/>
  <c r="AI144" i="73"/>
  <c r="AF45" i="73"/>
  <c r="AF46" i="73"/>
  <c r="AF47" i="73"/>
  <c r="AF48" i="73"/>
  <c r="AF49" i="73"/>
  <c r="AF50" i="73"/>
  <c r="AF51" i="73"/>
  <c r="AF52" i="73"/>
  <c r="AF53" i="73"/>
  <c r="AF54" i="73"/>
  <c r="AF55" i="73"/>
  <c r="AF56" i="73"/>
  <c r="AF57" i="73"/>
  <c r="AF58" i="73"/>
  <c r="AF59" i="73"/>
  <c r="AF60" i="73"/>
  <c r="AF61" i="73"/>
  <c r="AF62" i="73"/>
  <c r="AF63" i="73"/>
  <c r="AF64" i="73"/>
  <c r="AF65" i="73"/>
  <c r="AF66" i="73"/>
  <c r="AF67" i="73"/>
  <c r="AF68" i="73"/>
  <c r="AF69" i="73"/>
  <c r="AF70" i="73"/>
  <c r="AF71" i="73"/>
  <c r="AF72" i="73"/>
  <c r="AF73" i="73"/>
  <c r="AF74" i="73"/>
  <c r="AF75" i="73"/>
  <c r="AF76" i="73"/>
  <c r="AF77" i="73"/>
  <c r="AF78" i="73"/>
  <c r="AF79" i="73"/>
  <c r="AF80" i="73"/>
  <c r="AF81" i="73"/>
  <c r="AF82" i="73"/>
  <c r="AF83" i="73"/>
  <c r="AF84" i="73"/>
  <c r="AF85" i="73"/>
  <c r="AF86" i="73"/>
  <c r="AF87" i="73"/>
  <c r="AF88" i="73"/>
  <c r="AF89" i="73"/>
  <c r="AF90" i="73"/>
  <c r="AF91" i="73"/>
  <c r="AF92" i="73"/>
  <c r="AF93" i="73"/>
  <c r="AF94" i="73"/>
  <c r="AF95" i="73"/>
  <c r="AF96" i="73"/>
  <c r="AF97" i="73"/>
  <c r="AF98" i="73"/>
  <c r="AF99" i="73"/>
  <c r="AF100" i="73"/>
  <c r="AF101" i="73"/>
  <c r="AF102" i="73"/>
  <c r="AF103" i="73"/>
  <c r="AF104" i="73"/>
  <c r="AF105" i="73"/>
  <c r="AF106" i="73"/>
  <c r="AF107" i="73"/>
  <c r="AF108" i="73"/>
  <c r="AF109" i="73"/>
  <c r="AF110" i="73"/>
  <c r="AF111" i="73"/>
  <c r="AF112" i="73"/>
  <c r="AF113" i="73"/>
  <c r="AF114" i="73"/>
  <c r="AF115" i="73"/>
  <c r="AF116" i="73"/>
  <c r="AF117" i="73"/>
  <c r="AF118" i="73"/>
  <c r="AF119" i="73"/>
  <c r="AF120" i="73"/>
  <c r="AF121" i="73"/>
  <c r="AF122" i="73"/>
  <c r="AF123" i="73"/>
  <c r="AF124" i="73"/>
  <c r="AF125" i="73"/>
  <c r="AF126" i="73"/>
  <c r="AF127" i="73"/>
  <c r="AF128" i="73"/>
  <c r="AF129" i="73"/>
  <c r="AF130" i="73"/>
  <c r="AF131" i="73"/>
  <c r="AF132" i="73"/>
  <c r="AF133" i="73"/>
  <c r="AF134" i="73"/>
  <c r="AF135" i="73"/>
  <c r="AF136" i="73"/>
  <c r="AF137" i="73"/>
  <c r="AF138" i="73"/>
  <c r="AF139" i="73"/>
  <c r="AF140" i="73"/>
  <c r="AF141" i="73"/>
  <c r="AF142" i="73"/>
  <c r="AF143" i="73"/>
  <c r="AF44" i="73"/>
  <c r="AF144" i="73" l="1"/>
  <c r="G12" i="70"/>
  <c r="G11" i="70"/>
  <c r="Q12" i="72"/>
  <c r="Q12" i="9"/>
  <c r="P12" i="9"/>
  <c r="U12" i="9" l="1"/>
  <c r="F12" i="9"/>
  <c r="I12" i="9"/>
  <c r="BL56" i="73"/>
  <c r="P33" i="73" l="1"/>
  <c r="P32" i="73"/>
  <c r="P34" i="73"/>
  <c r="P35" i="73"/>
  <c r="AE60" i="70"/>
  <c r="AE59" i="70"/>
  <c r="AX144" i="73"/>
  <c r="AW144" i="73"/>
  <c r="AL12" i="72" l="1"/>
  <c r="AL84" i="70"/>
  <c r="AL106" i="70" l="1"/>
  <c r="AL104" i="70"/>
  <c r="AM104" i="70" l="1"/>
  <c r="AL145" i="70" l="1"/>
  <c r="AM145" i="70" s="1"/>
  <c r="AL136" i="70"/>
  <c r="AM136" i="70" s="1"/>
  <c r="AL140" i="70"/>
  <c r="AM140" i="70" s="1"/>
  <c r="AL138" i="70"/>
  <c r="AM138" i="70" s="1"/>
  <c r="AC144" i="73" l="1"/>
  <c r="AD144" i="73"/>
  <c r="AK144" i="73"/>
  <c r="AL144" i="73"/>
  <c r="AN144" i="73"/>
  <c r="AO144" i="73"/>
  <c r="AP144" i="73"/>
  <c r="AR144" i="73"/>
  <c r="AS144" i="73"/>
  <c r="AT144" i="73"/>
  <c r="AU144" i="73"/>
  <c r="AV144" i="73"/>
  <c r="AZ144" i="73"/>
  <c r="BA144" i="73"/>
  <c r="BB144" i="73"/>
  <c r="BD144" i="73"/>
  <c r="BE144" i="73"/>
  <c r="BI144" i="73"/>
  <c r="BJ144" i="73"/>
  <c r="BK144" i="73"/>
  <c r="AL183" i="70" l="1"/>
  <c r="AM183" i="70" s="1"/>
  <c r="AL181" i="70"/>
  <c r="S36" i="70" l="1"/>
  <c r="AM181" i="70" l="1"/>
  <c r="AL169" i="70"/>
  <c r="AM169" i="70" s="1"/>
  <c r="AL160" i="70"/>
  <c r="AM160" i="70" s="1"/>
  <c r="AL155" i="70"/>
  <c r="AM155" i="70" s="1"/>
  <c r="AL115" i="70"/>
  <c r="AM115" i="70" s="1"/>
  <c r="AL111" i="70"/>
  <c r="AM111" i="70" s="1"/>
  <c r="AL109" i="70"/>
  <c r="AM109" i="70" s="1"/>
  <c r="AL107" i="70"/>
  <c r="AM107" i="70" s="1"/>
  <c r="AM106" i="70"/>
  <c r="AL100" i="70"/>
  <c r="AM100" i="70" s="1"/>
  <c r="AL97" i="70"/>
  <c r="AM97" i="70" s="1"/>
  <c r="AL96" i="70"/>
  <c r="AM96" i="70" s="1"/>
  <c r="AL95" i="70"/>
  <c r="AM95" i="70" s="1"/>
  <c r="AL93" i="70"/>
  <c r="AM93" i="70" s="1"/>
  <c r="AM84" i="70" l="1"/>
  <c r="AL83" i="70"/>
  <c r="AM83" i="70" s="1"/>
  <c r="G28" i="16" l="1"/>
  <c r="F28" i="16"/>
  <c r="G27" i="16"/>
  <c r="F27" i="16"/>
  <c r="G26" i="16"/>
  <c r="F26" i="16"/>
  <c r="G25" i="16"/>
  <c r="F25" i="16"/>
  <c r="G24" i="16"/>
  <c r="F24" i="16"/>
  <c r="G23" i="16"/>
  <c r="F23" i="16"/>
  <c r="G22" i="16"/>
  <c r="F22" i="16"/>
  <c r="G21" i="16"/>
  <c r="F21" i="16"/>
  <c r="G20" i="16"/>
  <c r="F20" i="16"/>
  <c r="G19" i="16"/>
  <c r="F19" i="16"/>
  <c r="G18" i="16"/>
  <c r="F18" i="16"/>
  <c r="G17" i="16"/>
  <c r="F17" i="16"/>
  <c r="G16" i="16"/>
  <c r="F16" i="16"/>
  <c r="G15" i="16"/>
  <c r="F15" i="16"/>
  <c r="G14" i="16"/>
  <c r="F14" i="16"/>
  <c r="G13" i="16"/>
  <c r="F13" i="16"/>
  <c r="G12" i="16"/>
  <c r="F12" i="16"/>
  <c r="G11" i="16"/>
  <c r="F11" i="16"/>
  <c r="G10" i="16"/>
  <c r="F10" i="16"/>
  <c r="G9" i="16"/>
  <c r="F9" i="16"/>
  <c r="G8" i="16"/>
  <c r="F8" i="16"/>
  <c r="G7" i="16"/>
  <c r="F7" i="16"/>
  <c r="G6" i="16"/>
  <c r="F6" i="16"/>
  <c r="G5" i="16"/>
  <c r="F5" i="16"/>
  <c r="Z202" i="70"/>
  <c r="S202" i="70"/>
  <c r="AC80" i="70"/>
  <c r="Z80" i="70"/>
  <c r="S80" i="70"/>
  <c r="P80" i="70"/>
  <c r="AG80" i="70" s="1"/>
  <c r="AN78" i="70"/>
  <c r="AO77" i="70"/>
  <c r="AN74" i="70"/>
  <c r="AO71" i="70"/>
  <c r="AN68" i="70"/>
  <c r="AT69" i="70" s="1"/>
  <c r="AN65" i="70"/>
  <c r="AN63" i="70"/>
  <c r="AN64" i="70" s="1"/>
  <c r="Y59" i="70"/>
  <c r="Y60" i="70" s="1"/>
  <c r="S59" i="70"/>
  <c r="S60" i="70" s="1"/>
  <c r="AC36" i="70"/>
  <c r="Z36" i="70"/>
  <c r="P36" i="70"/>
  <c r="AG36" i="70" s="1"/>
  <c r="AB35" i="70"/>
  <c r="AB34" i="70"/>
  <c r="AB32" i="70"/>
  <c r="AC15" i="70"/>
  <c r="T15" i="70"/>
  <c r="K15" i="70"/>
  <c r="G14" i="70"/>
  <c r="G13" i="70"/>
  <c r="Q201" i="70"/>
  <c r="G8" i="70"/>
  <c r="AD4" i="70"/>
  <c r="D49" i="70" s="1"/>
  <c r="AC1" i="70"/>
  <c r="AL111" i="72"/>
  <c r="AK111" i="72"/>
  <c r="AG111" i="72"/>
  <c r="R111" i="72"/>
  <c r="Q111" i="72"/>
  <c r="P111" i="72"/>
  <c r="U111" i="72" s="1"/>
  <c r="O111" i="72"/>
  <c r="N111" i="72"/>
  <c r="M111" i="72"/>
  <c r="L111" i="72"/>
  <c r="K111" i="72"/>
  <c r="J111" i="72"/>
  <c r="I111" i="72"/>
  <c r="H111" i="72"/>
  <c r="G111" i="72"/>
  <c r="F111" i="72"/>
  <c r="E111" i="72"/>
  <c r="D111" i="72"/>
  <c r="C111" i="72"/>
  <c r="B111" i="72"/>
  <c r="A111" i="72"/>
  <c r="AL110" i="72"/>
  <c r="AK110" i="72"/>
  <c r="AG110" i="72"/>
  <c r="R110" i="72"/>
  <c r="Q110" i="72"/>
  <c r="P110" i="72"/>
  <c r="U110" i="72" s="1"/>
  <c r="O110" i="72"/>
  <c r="N110" i="72"/>
  <c r="M110" i="72"/>
  <c r="L110" i="72"/>
  <c r="K110" i="72"/>
  <c r="J110" i="72"/>
  <c r="I110" i="72"/>
  <c r="H110" i="72"/>
  <c r="G110" i="72"/>
  <c r="F110" i="72"/>
  <c r="E110" i="72"/>
  <c r="D110" i="72"/>
  <c r="C110" i="72"/>
  <c r="B110" i="72"/>
  <c r="A110" i="72"/>
  <c r="AL109" i="72"/>
  <c r="AK109" i="72"/>
  <c r="AG109" i="72"/>
  <c r="R109" i="72"/>
  <c r="Q109" i="72"/>
  <c r="P109" i="72"/>
  <c r="U109" i="72" s="1"/>
  <c r="O109" i="72"/>
  <c r="N109" i="72"/>
  <c r="M109" i="72"/>
  <c r="L109" i="72"/>
  <c r="K109" i="72"/>
  <c r="J109" i="72"/>
  <c r="I109" i="72"/>
  <c r="H109" i="72"/>
  <c r="G109" i="72"/>
  <c r="F109" i="72"/>
  <c r="E109" i="72"/>
  <c r="D109" i="72"/>
  <c r="C109" i="72"/>
  <c r="B109" i="72"/>
  <c r="A109" i="72"/>
  <c r="AL108" i="72"/>
  <c r="AK108" i="72"/>
  <c r="AG108" i="72"/>
  <c r="R108" i="72"/>
  <c r="Q108" i="72"/>
  <c r="P108" i="72"/>
  <c r="U108" i="72" s="1"/>
  <c r="O108" i="72"/>
  <c r="N108" i="72"/>
  <c r="M108" i="72"/>
  <c r="L108" i="72"/>
  <c r="K108" i="72"/>
  <c r="J108" i="72"/>
  <c r="I108" i="72"/>
  <c r="H108" i="72"/>
  <c r="G108" i="72"/>
  <c r="F108" i="72"/>
  <c r="E108" i="72"/>
  <c r="D108" i="72"/>
  <c r="C108" i="72"/>
  <c r="B108" i="72"/>
  <c r="A108" i="72"/>
  <c r="AL107" i="72"/>
  <c r="AK107" i="72"/>
  <c r="AG107" i="72"/>
  <c r="R107" i="72"/>
  <c r="Q107" i="72"/>
  <c r="P107" i="72"/>
  <c r="U107" i="72" s="1"/>
  <c r="O107" i="72"/>
  <c r="N107" i="72"/>
  <c r="M107" i="72"/>
  <c r="L107" i="72"/>
  <c r="K107" i="72"/>
  <c r="J107" i="72"/>
  <c r="I107" i="72"/>
  <c r="H107" i="72"/>
  <c r="G107" i="72"/>
  <c r="F107" i="72"/>
  <c r="E107" i="72"/>
  <c r="D107" i="72"/>
  <c r="C107" i="72"/>
  <c r="B107" i="72"/>
  <c r="A107" i="72"/>
  <c r="AL106" i="72"/>
  <c r="AK106" i="72"/>
  <c r="AG106" i="72"/>
  <c r="R106" i="72"/>
  <c r="Q106" i="72"/>
  <c r="P106" i="72"/>
  <c r="U106" i="72" s="1"/>
  <c r="O106" i="72"/>
  <c r="N106" i="72"/>
  <c r="M106" i="72"/>
  <c r="L106" i="72"/>
  <c r="K106" i="72"/>
  <c r="J106" i="72"/>
  <c r="I106" i="72"/>
  <c r="H106" i="72"/>
  <c r="G106" i="72"/>
  <c r="F106" i="72"/>
  <c r="E106" i="72"/>
  <c r="D106" i="72"/>
  <c r="C106" i="72"/>
  <c r="B106" i="72"/>
  <c r="A106" i="72"/>
  <c r="AL105" i="72"/>
  <c r="AK105" i="72"/>
  <c r="AG105" i="72"/>
  <c r="R105" i="72"/>
  <c r="Q105" i="72"/>
  <c r="P105" i="72"/>
  <c r="U105" i="72" s="1"/>
  <c r="O105" i="72"/>
  <c r="N105" i="72"/>
  <c r="M105" i="72"/>
  <c r="L105" i="72"/>
  <c r="K105" i="72"/>
  <c r="J105" i="72"/>
  <c r="I105" i="72"/>
  <c r="H105" i="72"/>
  <c r="G105" i="72"/>
  <c r="F105" i="72"/>
  <c r="E105" i="72"/>
  <c r="D105" i="72"/>
  <c r="C105" i="72"/>
  <c r="B105" i="72"/>
  <c r="A105" i="72"/>
  <c r="AL104" i="72"/>
  <c r="AK104" i="72"/>
  <c r="AG104" i="72"/>
  <c r="R104" i="72"/>
  <c r="Q104" i="72"/>
  <c r="P104" i="72"/>
  <c r="U104" i="72" s="1"/>
  <c r="O104" i="72"/>
  <c r="N104" i="72"/>
  <c r="M104" i="72"/>
  <c r="L104" i="72"/>
  <c r="K104" i="72"/>
  <c r="J104" i="72"/>
  <c r="I104" i="72"/>
  <c r="H104" i="72"/>
  <c r="G104" i="72"/>
  <c r="F104" i="72"/>
  <c r="E104" i="72"/>
  <c r="D104" i="72"/>
  <c r="C104" i="72"/>
  <c r="B104" i="72"/>
  <c r="A104" i="72"/>
  <c r="AL103" i="72"/>
  <c r="AK103" i="72"/>
  <c r="AG103" i="72"/>
  <c r="R103" i="72"/>
  <c r="Q103" i="72"/>
  <c r="P103" i="72"/>
  <c r="U103" i="72" s="1"/>
  <c r="O103" i="72"/>
  <c r="N103" i="72"/>
  <c r="M103" i="72"/>
  <c r="L103" i="72"/>
  <c r="K103" i="72"/>
  <c r="J103" i="72"/>
  <c r="I103" i="72"/>
  <c r="H103" i="72"/>
  <c r="G103" i="72"/>
  <c r="F103" i="72"/>
  <c r="E103" i="72"/>
  <c r="D103" i="72"/>
  <c r="C103" i="72"/>
  <c r="B103" i="72"/>
  <c r="A103" i="72"/>
  <c r="AL102" i="72"/>
  <c r="AK102" i="72"/>
  <c r="AG102" i="72"/>
  <c r="R102" i="72"/>
  <c r="Q102" i="72"/>
  <c r="P102" i="72"/>
  <c r="U102" i="72" s="1"/>
  <c r="O102" i="72"/>
  <c r="N102" i="72"/>
  <c r="M102" i="72"/>
  <c r="L102" i="72"/>
  <c r="K102" i="72"/>
  <c r="J102" i="72"/>
  <c r="I102" i="72"/>
  <c r="H102" i="72"/>
  <c r="G102" i="72"/>
  <c r="F102" i="72"/>
  <c r="E102" i="72"/>
  <c r="D102" i="72"/>
  <c r="C102" i="72"/>
  <c r="B102" i="72"/>
  <c r="A102" i="72"/>
  <c r="AL101" i="72"/>
  <c r="AK101" i="72"/>
  <c r="AG101" i="72"/>
  <c r="R101" i="72"/>
  <c r="Q101" i="72"/>
  <c r="P101" i="72"/>
  <c r="U101" i="72" s="1"/>
  <c r="O101" i="72"/>
  <c r="N101" i="72"/>
  <c r="M101" i="72"/>
  <c r="L101" i="72"/>
  <c r="K101" i="72"/>
  <c r="J101" i="72"/>
  <c r="I101" i="72"/>
  <c r="H101" i="72"/>
  <c r="G101" i="72"/>
  <c r="F101" i="72"/>
  <c r="E101" i="72"/>
  <c r="D101" i="72"/>
  <c r="C101" i="72"/>
  <c r="B101" i="72"/>
  <c r="A101" i="72"/>
  <c r="AL100" i="72"/>
  <c r="AK100" i="72"/>
  <c r="AG100" i="72"/>
  <c r="R100" i="72"/>
  <c r="Q100" i="72"/>
  <c r="P100" i="72"/>
  <c r="U100" i="72" s="1"/>
  <c r="O100" i="72"/>
  <c r="N100" i="72"/>
  <c r="M100" i="72"/>
  <c r="L100" i="72"/>
  <c r="K100" i="72"/>
  <c r="J100" i="72"/>
  <c r="I100" i="72"/>
  <c r="H100" i="72"/>
  <c r="G100" i="72"/>
  <c r="F100" i="72"/>
  <c r="E100" i="72"/>
  <c r="D100" i="72"/>
  <c r="C100" i="72"/>
  <c r="B100" i="72"/>
  <c r="A100" i="72"/>
  <c r="AL99" i="72"/>
  <c r="AK99" i="72"/>
  <c r="AG99" i="72"/>
  <c r="R99" i="72"/>
  <c r="Q99" i="72"/>
  <c r="P99" i="72"/>
  <c r="U99" i="72" s="1"/>
  <c r="O99" i="72"/>
  <c r="N99" i="72"/>
  <c r="M99" i="72"/>
  <c r="L99" i="72"/>
  <c r="K99" i="72"/>
  <c r="J99" i="72"/>
  <c r="I99" i="72"/>
  <c r="H99" i="72"/>
  <c r="G99" i="72"/>
  <c r="F99" i="72"/>
  <c r="E99" i="72"/>
  <c r="D99" i="72"/>
  <c r="C99" i="72"/>
  <c r="B99" i="72"/>
  <c r="A99" i="72"/>
  <c r="AL98" i="72"/>
  <c r="AK98" i="72"/>
  <c r="AG98" i="72"/>
  <c r="R98" i="72"/>
  <c r="Q98" i="72"/>
  <c r="P98" i="72"/>
  <c r="U98" i="72" s="1"/>
  <c r="O98" i="72"/>
  <c r="N98" i="72"/>
  <c r="M98" i="72"/>
  <c r="L98" i="72"/>
  <c r="K98" i="72"/>
  <c r="J98" i="72"/>
  <c r="I98" i="72"/>
  <c r="H98" i="72"/>
  <c r="G98" i="72"/>
  <c r="F98" i="72"/>
  <c r="E98" i="72"/>
  <c r="D98" i="72"/>
  <c r="C98" i="72"/>
  <c r="B98" i="72"/>
  <c r="A98" i="72"/>
  <c r="AL97" i="72"/>
  <c r="AK97" i="72"/>
  <c r="AG97" i="72"/>
  <c r="R97" i="72"/>
  <c r="Q97" i="72"/>
  <c r="P97" i="72"/>
  <c r="U97" i="72" s="1"/>
  <c r="O97" i="72"/>
  <c r="N97" i="72"/>
  <c r="M97" i="72"/>
  <c r="L97" i="72"/>
  <c r="K97" i="72"/>
  <c r="J97" i="72"/>
  <c r="I97" i="72"/>
  <c r="H97" i="72"/>
  <c r="G97" i="72"/>
  <c r="F97" i="72"/>
  <c r="E97" i="72"/>
  <c r="D97" i="72"/>
  <c r="C97" i="72"/>
  <c r="B97" i="72"/>
  <c r="A97" i="72"/>
  <c r="AL96" i="72"/>
  <c r="AK96" i="72"/>
  <c r="AG96" i="72"/>
  <c r="R96" i="72"/>
  <c r="Q96" i="72"/>
  <c r="P96" i="72"/>
  <c r="U96" i="72" s="1"/>
  <c r="O96" i="72"/>
  <c r="N96" i="72"/>
  <c r="M96" i="72"/>
  <c r="L96" i="72"/>
  <c r="K96" i="72"/>
  <c r="J96" i="72"/>
  <c r="I96" i="72"/>
  <c r="H96" i="72"/>
  <c r="G96" i="72"/>
  <c r="F96" i="72"/>
  <c r="E96" i="72"/>
  <c r="D96" i="72"/>
  <c r="C96" i="72"/>
  <c r="B96" i="72"/>
  <c r="A96" i="72"/>
  <c r="AL95" i="72"/>
  <c r="AK95" i="72"/>
  <c r="AG95" i="72"/>
  <c r="R95" i="72"/>
  <c r="Q95" i="72"/>
  <c r="P95" i="72"/>
  <c r="U95" i="72" s="1"/>
  <c r="O95" i="72"/>
  <c r="N95" i="72"/>
  <c r="M95" i="72"/>
  <c r="L95" i="72"/>
  <c r="K95" i="72"/>
  <c r="J95" i="72"/>
  <c r="I95" i="72"/>
  <c r="H95" i="72"/>
  <c r="G95" i="72"/>
  <c r="F95" i="72"/>
  <c r="E95" i="72"/>
  <c r="D95" i="72"/>
  <c r="C95" i="72"/>
  <c r="B95" i="72"/>
  <c r="A95" i="72"/>
  <c r="AL94" i="72"/>
  <c r="AK94" i="72"/>
  <c r="AG94" i="72"/>
  <c r="R94" i="72"/>
  <c r="Q94" i="72"/>
  <c r="P94" i="72"/>
  <c r="U94" i="72" s="1"/>
  <c r="O94" i="72"/>
  <c r="N94" i="72"/>
  <c r="M94" i="72"/>
  <c r="L94" i="72"/>
  <c r="K94" i="72"/>
  <c r="J94" i="72"/>
  <c r="I94" i="72"/>
  <c r="H94" i="72"/>
  <c r="G94" i="72"/>
  <c r="F94" i="72"/>
  <c r="E94" i="72"/>
  <c r="D94" i="72"/>
  <c r="C94" i="72"/>
  <c r="B94" i="72"/>
  <c r="A94" i="72"/>
  <c r="AL93" i="72"/>
  <c r="AK93" i="72"/>
  <c r="AG93" i="72"/>
  <c r="R93" i="72"/>
  <c r="Q93" i="72"/>
  <c r="P93" i="72"/>
  <c r="U93" i="72" s="1"/>
  <c r="O93" i="72"/>
  <c r="N93" i="72"/>
  <c r="M93" i="72"/>
  <c r="L93" i="72"/>
  <c r="K93" i="72"/>
  <c r="J93" i="72"/>
  <c r="I93" i="72"/>
  <c r="H93" i="72"/>
  <c r="G93" i="72"/>
  <c r="F93" i="72"/>
  <c r="E93" i="72"/>
  <c r="D93" i="72"/>
  <c r="C93" i="72"/>
  <c r="B93" i="72"/>
  <c r="A93" i="72"/>
  <c r="AL92" i="72"/>
  <c r="AK92" i="72"/>
  <c r="AG92" i="72"/>
  <c r="R92" i="72"/>
  <c r="Q92" i="72"/>
  <c r="P92" i="72"/>
  <c r="U92" i="72" s="1"/>
  <c r="O92" i="72"/>
  <c r="N92" i="72"/>
  <c r="M92" i="72"/>
  <c r="L92" i="72"/>
  <c r="K92" i="72"/>
  <c r="J92" i="72"/>
  <c r="I92" i="72"/>
  <c r="H92" i="72"/>
  <c r="G92" i="72"/>
  <c r="F92" i="72"/>
  <c r="E92" i="72"/>
  <c r="D92" i="72"/>
  <c r="C92" i="72"/>
  <c r="B92" i="72"/>
  <c r="A92" i="72"/>
  <c r="AL91" i="72"/>
  <c r="AK91" i="72"/>
  <c r="AG91" i="72"/>
  <c r="R91" i="72"/>
  <c r="Q91" i="72"/>
  <c r="P91" i="72"/>
  <c r="U91" i="72" s="1"/>
  <c r="O91" i="72"/>
  <c r="N91" i="72"/>
  <c r="M91" i="72"/>
  <c r="L91" i="72"/>
  <c r="K91" i="72"/>
  <c r="J91" i="72"/>
  <c r="I91" i="72"/>
  <c r="H91" i="72"/>
  <c r="G91" i="72"/>
  <c r="F91" i="72"/>
  <c r="E91" i="72"/>
  <c r="D91" i="72"/>
  <c r="C91" i="72"/>
  <c r="B91" i="72"/>
  <c r="A91" i="72"/>
  <c r="AL90" i="72"/>
  <c r="AK90" i="72"/>
  <c r="AG90" i="72"/>
  <c r="R90" i="72"/>
  <c r="Q90" i="72"/>
  <c r="P90" i="72"/>
  <c r="U90" i="72" s="1"/>
  <c r="O90" i="72"/>
  <c r="N90" i="72"/>
  <c r="M90" i="72"/>
  <c r="L90" i="72"/>
  <c r="K90" i="72"/>
  <c r="J90" i="72"/>
  <c r="I90" i="72"/>
  <c r="H90" i="72"/>
  <c r="G90" i="72"/>
  <c r="F90" i="72"/>
  <c r="E90" i="72"/>
  <c r="D90" i="72"/>
  <c r="C90" i="72"/>
  <c r="B90" i="72"/>
  <c r="A90" i="72"/>
  <c r="AL89" i="72"/>
  <c r="AK89" i="72"/>
  <c r="AG89" i="72"/>
  <c r="R89" i="72"/>
  <c r="Q89" i="72"/>
  <c r="P89" i="72"/>
  <c r="U89" i="72" s="1"/>
  <c r="O89" i="72"/>
  <c r="N89" i="72"/>
  <c r="M89" i="72"/>
  <c r="L89" i="72"/>
  <c r="K89" i="72"/>
  <c r="J89" i="72"/>
  <c r="I89" i="72"/>
  <c r="H89" i="72"/>
  <c r="G89" i="72"/>
  <c r="F89" i="72"/>
  <c r="E89" i="72"/>
  <c r="D89" i="72"/>
  <c r="C89" i="72"/>
  <c r="B89" i="72"/>
  <c r="A89" i="72"/>
  <c r="AL88" i="72"/>
  <c r="AK88" i="72"/>
  <c r="AG88" i="72"/>
  <c r="R88" i="72"/>
  <c r="Q88" i="72"/>
  <c r="P88" i="72"/>
  <c r="U88" i="72" s="1"/>
  <c r="O88" i="72"/>
  <c r="N88" i="72"/>
  <c r="M88" i="72"/>
  <c r="L88" i="72"/>
  <c r="K88" i="72"/>
  <c r="J88" i="72"/>
  <c r="I88" i="72"/>
  <c r="H88" i="72"/>
  <c r="G88" i="72"/>
  <c r="F88" i="72"/>
  <c r="E88" i="72"/>
  <c r="D88" i="72"/>
  <c r="C88" i="72"/>
  <c r="B88" i="72"/>
  <c r="A88" i="72"/>
  <c r="AL87" i="72"/>
  <c r="AK87" i="72"/>
  <c r="AG87" i="72"/>
  <c r="R87" i="72"/>
  <c r="Q87" i="72"/>
  <c r="P87" i="72"/>
  <c r="U87" i="72" s="1"/>
  <c r="O87" i="72"/>
  <c r="N87" i="72"/>
  <c r="M87" i="72"/>
  <c r="L87" i="72"/>
  <c r="K87" i="72"/>
  <c r="J87" i="72"/>
  <c r="I87" i="72"/>
  <c r="H87" i="72"/>
  <c r="G87" i="72"/>
  <c r="F87" i="72"/>
  <c r="E87" i="72"/>
  <c r="D87" i="72"/>
  <c r="C87" i="72"/>
  <c r="B87" i="72"/>
  <c r="A87" i="72"/>
  <c r="AL86" i="72"/>
  <c r="AK86" i="72"/>
  <c r="AG86" i="72"/>
  <c r="R86" i="72"/>
  <c r="Q86" i="72"/>
  <c r="P86" i="72"/>
  <c r="U86" i="72" s="1"/>
  <c r="O86" i="72"/>
  <c r="N86" i="72"/>
  <c r="M86" i="72"/>
  <c r="L86" i="72"/>
  <c r="K86" i="72"/>
  <c r="J86" i="72"/>
  <c r="I86" i="72"/>
  <c r="H86" i="72"/>
  <c r="G86" i="72"/>
  <c r="F86" i="72"/>
  <c r="E86" i="72"/>
  <c r="D86" i="72"/>
  <c r="C86" i="72"/>
  <c r="B86" i="72"/>
  <c r="A86" i="72"/>
  <c r="AL85" i="72"/>
  <c r="AK85" i="72"/>
  <c r="AG85" i="72"/>
  <c r="R85" i="72"/>
  <c r="Q85" i="72"/>
  <c r="P85" i="72"/>
  <c r="U85" i="72" s="1"/>
  <c r="O85" i="72"/>
  <c r="N85" i="72"/>
  <c r="M85" i="72"/>
  <c r="L85" i="72"/>
  <c r="K85" i="72"/>
  <c r="J85" i="72"/>
  <c r="I85" i="72"/>
  <c r="H85" i="72"/>
  <c r="G85" i="72"/>
  <c r="F85" i="72"/>
  <c r="E85" i="72"/>
  <c r="D85" i="72"/>
  <c r="C85" i="72"/>
  <c r="B85" i="72"/>
  <c r="A85" i="72"/>
  <c r="AL84" i="72"/>
  <c r="AK84" i="72"/>
  <c r="AG84" i="72"/>
  <c r="R84" i="72"/>
  <c r="Q84" i="72"/>
  <c r="P84" i="72"/>
  <c r="U84" i="72" s="1"/>
  <c r="O84" i="72"/>
  <c r="N84" i="72"/>
  <c r="M84" i="72"/>
  <c r="L84" i="72"/>
  <c r="K84" i="72"/>
  <c r="J84" i="72"/>
  <c r="I84" i="72"/>
  <c r="H84" i="72"/>
  <c r="G84" i="72"/>
  <c r="F84" i="72"/>
  <c r="E84" i="72"/>
  <c r="D84" i="72"/>
  <c r="C84" i="72"/>
  <c r="B84" i="72"/>
  <c r="A84" i="72"/>
  <c r="AL83" i="72"/>
  <c r="AK83" i="72"/>
  <c r="AG83" i="72"/>
  <c r="R83" i="72"/>
  <c r="Q83" i="72"/>
  <c r="P83" i="72"/>
  <c r="U83" i="72" s="1"/>
  <c r="O83" i="72"/>
  <c r="N83" i="72"/>
  <c r="M83" i="72"/>
  <c r="L83" i="72"/>
  <c r="K83" i="72"/>
  <c r="J83" i="72"/>
  <c r="I83" i="72"/>
  <c r="H83" i="72"/>
  <c r="G83" i="72"/>
  <c r="F83" i="72"/>
  <c r="E83" i="72"/>
  <c r="D83" i="72"/>
  <c r="C83" i="72"/>
  <c r="B83" i="72"/>
  <c r="A83" i="72"/>
  <c r="AL82" i="72"/>
  <c r="AK82" i="72"/>
  <c r="AG82" i="72"/>
  <c r="R82" i="72"/>
  <c r="Q82" i="72"/>
  <c r="P82" i="72"/>
  <c r="U82" i="72" s="1"/>
  <c r="O82" i="72"/>
  <c r="N82" i="72"/>
  <c r="M82" i="72"/>
  <c r="L82" i="72"/>
  <c r="K82" i="72"/>
  <c r="J82" i="72"/>
  <c r="I82" i="72"/>
  <c r="H82" i="72"/>
  <c r="G82" i="72"/>
  <c r="F82" i="72"/>
  <c r="E82" i="72"/>
  <c r="D82" i="72"/>
  <c r="C82" i="72"/>
  <c r="B82" i="72"/>
  <c r="A82" i="72"/>
  <c r="AL81" i="72"/>
  <c r="AK81" i="72"/>
  <c r="AG81" i="72"/>
  <c r="R81" i="72"/>
  <c r="Q81" i="72"/>
  <c r="P81" i="72"/>
  <c r="U81" i="72" s="1"/>
  <c r="O81" i="72"/>
  <c r="N81" i="72"/>
  <c r="M81" i="72"/>
  <c r="L81" i="72"/>
  <c r="K81" i="72"/>
  <c r="J81" i="72"/>
  <c r="I81" i="72"/>
  <c r="H81" i="72"/>
  <c r="G81" i="72"/>
  <c r="F81" i="72"/>
  <c r="E81" i="72"/>
  <c r="D81" i="72"/>
  <c r="C81" i="72"/>
  <c r="B81" i="72"/>
  <c r="A81" i="72"/>
  <c r="AL80" i="72"/>
  <c r="AK80" i="72"/>
  <c r="AG80" i="72"/>
  <c r="R80" i="72"/>
  <c r="Q80" i="72"/>
  <c r="P80" i="72"/>
  <c r="U80" i="72" s="1"/>
  <c r="O80" i="72"/>
  <c r="N80" i="72"/>
  <c r="M80" i="72"/>
  <c r="L80" i="72"/>
  <c r="K80" i="72"/>
  <c r="J80" i="72"/>
  <c r="I80" i="72"/>
  <c r="H80" i="72"/>
  <c r="G80" i="72"/>
  <c r="F80" i="72"/>
  <c r="E80" i="72"/>
  <c r="D80" i="72"/>
  <c r="C80" i="72"/>
  <c r="B80" i="72"/>
  <c r="A80" i="72"/>
  <c r="AL79" i="72"/>
  <c r="AK79" i="72"/>
  <c r="AG79" i="72"/>
  <c r="R79" i="72"/>
  <c r="Q79" i="72"/>
  <c r="P79" i="72"/>
  <c r="U79" i="72" s="1"/>
  <c r="O79" i="72"/>
  <c r="N79" i="72"/>
  <c r="M79" i="72"/>
  <c r="L79" i="72"/>
  <c r="K79" i="72"/>
  <c r="J79" i="72"/>
  <c r="I79" i="72"/>
  <c r="H79" i="72"/>
  <c r="G79" i="72"/>
  <c r="F79" i="72"/>
  <c r="E79" i="72"/>
  <c r="D79" i="72"/>
  <c r="C79" i="72"/>
  <c r="B79" i="72"/>
  <c r="A79" i="72"/>
  <c r="AL78" i="72"/>
  <c r="AK78" i="72"/>
  <c r="AG78" i="72"/>
  <c r="R78" i="72"/>
  <c r="Q78" i="72"/>
  <c r="P78" i="72"/>
  <c r="U78" i="72" s="1"/>
  <c r="O78" i="72"/>
  <c r="N78" i="72"/>
  <c r="M78" i="72"/>
  <c r="L78" i="72"/>
  <c r="K78" i="72"/>
  <c r="J78" i="72"/>
  <c r="I78" i="72"/>
  <c r="H78" i="72"/>
  <c r="G78" i="72"/>
  <c r="F78" i="72"/>
  <c r="E78" i="72"/>
  <c r="D78" i="72"/>
  <c r="C78" i="72"/>
  <c r="B78" i="72"/>
  <c r="A78" i="72"/>
  <c r="AL77" i="72"/>
  <c r="AK77" i="72"/>
  <c r="AG77" i="72"/>
  <c r="R77" i="72"/>
  <c r="Q77" i="72"/>
  <c r="P77" i="72"/>
  <c r="U77" i="72" s="1"/>
  <c r="O77" i="72"/>
  <c r="N77" i="72"/>
  <c r="M77" i="72"/>
  <c r="L77" i="72"/>
  <c r="K77" i="72"/>
  <c r="J77" i="72"/>
  <c r="I77" i="72"/>
  <c r="H77" i="72"/>
  <c r="G77" i="72"/>
  <c r="F77" i="72"/>
  <c r="E77" i="72"/>
  <c r="D77" i="72"/>
  <c r="C77" i="72"/>
  <c r="B77" i="72"/>
  <c r="A77" i="72"/>
  <c r="AL76" i="72"/>
  <c r="AK76" i="72"/>
  <c r="AG76" i="72"/>
  <c r="R76" i="72"/>
  <c r="Q76" i="72"/>
  <c r="P76" i="72"/>
  <c r="U76" i="72" s="1"/>
  <c r="O76" i="72"/>
  <c r="N76" i="72"/>
  <c r="M76" i="72"/>
  <c r="L76" i="72"/>
  <c r="K76" i="72"/>
  <c r="J76" i="72"/>
  <c r="I76" i="72"/>
  <c r="H76" i="72"/>
  <c r="G76" i="72"/>
  <c r="F76" i="72"/>
  <c r="E76" i="72"/>
  <c r="D76" i="72"/>
  <c r="C76" i="72"/>
  <c r="B76" i="72"/>
  <c r="A76" i="72"/>
  <c r="AL75" i="72"/>
  <c r="AK75" i="72"/>
  <c r="AG75" i="72"/>
  <c r="R75" i="72"/>
  <c r="Q75" i="72"/>
  <c r="P75" i="72"/>
  <c r="U75" i="72" s="1"/>
  <c r="O75" i="72"/>
  <c r="N75" i="72"/>
  <c r="M75" i="72"/>
  <c r="L75" i="72"/>
  <c r="K75" i="72"/>
  <c r="J75" i="72"/>
  <c r="I75" i="72"/>
  <c r="H75" i="72"/>
  <c r="G75" i="72"/>
  <c r="F75" i="72"/>
  <c r="E75" i="72"/>
  <c r="D75" i="72"/>
  <c r="C75" i="72"/>
  <c r="B75" i="72"/>
  <c r="A75" i="72"/>
  <c r="AL74" i="72"/>
  <c r="AK74" i="72"/>
  <c r="AG74" i="72"/>
  <c r="R74" i="72"/>
  <c r="Q74" i="72"/>
  <c r="P74" i="72"/>
  <c r="U74" i="72" s="1"/>
  <c r="O74" i="72"/>
  <c r="N74" i="72"/>
  <c r="M74" i="72"/>
  <c r="L74" i="72"/>
  <c r="K74" i="72"/>
  <c r="J74" i="72"/>
  <c r="I74" i="72"/>
  <c r="H74" i="72"/>
  <c r="G74" i="72"/>
  <c r="F74" i="72"/>
  <c r="E74" i="72"/>
  <c r="D74" i="72"/>
  <c r="C74" i="72"/>
  <c r="B74" i="72"/>
  <c r="A74" i="72"/>
  <c r="AL73" i="72"/>
  <c r="AK73" i="72"/>
  <c r="AG73" i="72"/>
  <c r="R73" i="72"/>
  <c r="Q73" i="72"/>
  <c r="P73" i="72"/>
  <c r="U73" i="72" s="1"/>
  <c r="O73" i="72"/>
  <c r="N73" i="72"/>
  <c r="M73" i="72"/>
  <c r="L73" i="72"/>
  <c r="K73" i="72"/>
  <c r="J73" i="72"/>
  <c r="I73" i="72"/>
  <c r="H73" i="72"/>
  <c r="G73" i="72"/>
  <c r="F73" i="72"/>
  <c r="E73" i="72"/>
  <c r="D73" i="72"/>
  <c r="C73" i="72"/>
  <c r="B73" i="72"/>
  <c r="A73" i="72"/>
  <c r="AL72" i="72"/>
  <c r="AK72" i="72"/>
  <c r="AG72" i="72"/>
  <c r="R72" i="72"/>
  <c r="Q72" i="72"/>
  <c r="P72" i="72"/>
  <c r="U72" i="72" s="1"/>
  <c r="O72" i="72"/>
  <c r="N72" i="72"/>
  <c r="M72" i="72"/>
  <c r="L72" i="72"/>
  <c r="K72" i="72"/>
  <c r="J72" i="72"/>
  <c r="I72" i="72"/>
  <c r="H72" i="72"/>
  <c r="G72" i="72"/>
  <c r="F72" i="72"/>
  <c r="E72" i="72"/>
  <c r="D72" i="72"/>
  <c r="C72" i="72"/>
  <c r="B72" i="72"/>
  <c r="A72" i="72"/>
  <c r="AL71" i="72"/>
  <c r="AK71" i="72"/>
  <c r="AG71" i="72"/>
  <c r="R71" i="72"/>
  <c r="Q71" i="72"/>
  <c r="P71" i="72"/>
  <c r="U71" i="72" s="1"/>
  <c r="O71" i="72"/>
  <c r="N71" i="72"/>
  <c r="M71" i="72"/>
  <c r="L71" i="72"/>
  <c r="K71" i="72"/>
  <c r="J71" i="72"/>
  <c r="I71" i="72"/>
  <c r="H71" i="72"/>
  <c r="G71" i="72"/>
  <c r="F71" i="72"/>
  <c r="E71" i="72"/>
  <c r="D71" i="72"/>
  <c r="C71" i="72"/>
  <c r="B71" i="72"/>
  <c r="A71" i="72"/>
  <c r="AL70" i="72"/>
  <c r="AK70" i="72"/>
  <c r="AG70" i="72"/>
  <c r="R70" i="72"/>
  <c r="Q70" i="72"/>
  <c r="P70" i="72"/>
  <c r="U70" i="72" s="1"/>
  <c r="O70" i="72"/>
  <c r="N70" i="72"/>
  <c r="M70" i="72"/>
  <c r="L70" i="72"/>
  <c r="K70" i="72"/>
  <c r="J70" i="72"/>
  <c r="I70" i="72"/>
  <c r="H70" i="72"/>
  <c r="G70" i="72"/>
  <c r="F70" i="72"/>
  <c r="E70" i="72"/>
  <c r="D70" i="72"/>
  <c r="C70" i="72"/>
  <c r="B70" i="72"/>
  <c r="A70" i="72"/>
  <c r="AL69" i="72"/>
  <c r="AK69" i="72"/>
  <c r="AG69" i="72"/>
  <c r="R69" i="72"/>
  <c r="Q69" i="72"/>
  <c r="P69" i="72"/>
  <c r="U69" i="72" s="1"/>
  <c r="O69" i="72"/>
  <c r="N69" i="72"/>
  <c r="M69" i="72"/>
  <c r="L69" i="72"/>
  <c r="K69" i="72"/>
  <c r="J69" i="72"/>
  <c r="I69" i="72"/>
  <c r="H69" i="72"/>
  <c r="G69" i="72"/>
  <c r="F69" i="72"/>
  <c r="E69" i="72"/>
  <c r="D69" i="72"/>
  <c r="C69" i="72"/>
  <c r="B69" i="72"/>
  <c r="A69" i="72"/>
  <c r="AL68" i="72"/>
  <c r="AK68" i="72"/>
  <c r="AG68" i="72"/>
  <c r="R68" i="72"/>
  <c r="Q68" i="72"/>
  <c r="P68" i="72"/>
  <c r="U68" i="72" s="1"/>
  <c r="O68" i="72"/>
  <c r="N68" i="72"/>
  <c r="M68" i="72"/>
  <c r="L68" i="72"/>
  <c r="K68" i="72"/>
  <c r="J68" i="72"/>
  <c r="I68" i="72"/>
  <c r="H68" i="72"/>
  <c r="G68" i="72"/>
  <c r="F68" i="72"/>
  <c r="E68" i="72"/>
  <c r="D68" i="72"/>
  <c r="C68" i="72"/>
  <c r="B68" i="72"/>
  <c r="A68" i="72"/>
  <c r="AL67" i="72"/>
  <c r="AK67" i="72"/>
  <c r="AG67" i="72"/>
  <c r="R67" i="72"/>
  <c r="Q67" i="72"/>
  <c r="P67" i="72"/>
  <c r="U67" i="72" s="1"/>
  <c r="O67" i="72"/>
  <c r="N67" i="72"/>
  <c r="M67" i="72"/>
  <c r="L67" i="72"/>
  <c r="K67" i="72"/>
  <c r="J67" i="72"/>
  <c r="I67" i="72"/>
  <c r="H67" i="72"/>
  <c r="G67" i="72"/>
  <c r="F67" i="72"/>
  <c r="E67" i="72"/>
  <c r="D67" i="72"/>
  <c r="C67" i="72"/>
  <c r="B67" i="72"/>
  <c r="A67" i="72"/>
  <c r="AL66" i="72"/>
  <c r="AK66" i="72"/>
  <c r="AG66" i="72"/>
  <c r="R66" i="72"/>
  <c r="Q66" i="72"/>
  <c r="P66" i="72"/>
  <c r="U66" i="72" s="1"/>
  <c r="O66" i="72"/>
  <c r="N66" i="72"/>
  <c r="M66" i="72"/>
  <c r="L66" i="72"/>
  <c r="K66" i="72"/>
  <c r="J66" i="72"/>
  <c r="I66" i="72"/>
  <c r="H66" i="72"/>
  <c r="G66" i="72"/>
  <c r="F66" i="72"/>
  <c r="E66" i="72"/>
  <c r="D66" i="72"/>
  <c r="C66" i="72"/>
  <c r="B66" i="72"/>
  <c r="A66" i="72"/>
  <c r="AL65" i="72"/>
  <c r="AK65" i="72"/>
  <c r="AG65" i="72"/>
  <c r="R65" i="72"/>
  <c r="Q65" i="72"/>
  <c r="P65" i="72"/>
  <c r="U65" i="72" s="1"/>
  <c r="O65" i="72"/>
  <c r="N65" i="72"/>
  <c r="M65" i="72"/>
  <c r="L65" i="72"/>
  <c r="K65" i="72"/>
  <c r="J65" i="72"/>
  <c r="I65" i="72"/>
  <c r="H65" i="72"/>
  <c r="G65" i="72"/>
  <c r="F65" i="72"/>
  <c r="E65" i="72"/>
  <c r="D65" i="72"/>
  <c r="C65" i="72"/>
  <c r="B65" i="72"/>
  <c r="A65" i="72"/>
  <c r="AL64" i="72"/>
  <c r="AK64" i="72"/>
  <c r="AG64" i="72"/>
  <c r="R64" i="72"/>
  <c r="Q64" i="72"/>
  <c r="P64" i="72"/>
  <c r="U64" i="72" s="1"/>
  <c r="O64" i="72"/>
  <c r="N64" i="72"/>
  <c r="M64" i="72"/>
  <c r="L64" i="72"/>
  <c r="K64" i="72"/>
  <c r="J64" i="72"/>
  <c r="I64" i="72"/>
  <c r="H64" i="72"/>
  <c r="G64" i="72"/>
  <c r="F64" i="72"/>
  <c r="E64" i="72"/>
  <c r="D64" i="72"/>
  <c r="C64" i="72"/>
  <c r="B64" i="72"/>
  <c r="A64" i="72"/>
  <c r="AL63" i="72"/>
  <c r="AK63" i="72"/>
  <c r="AG63" i="72"/>
  <c r="R63" i="72"/>
  <c r="Q63" i="72"/>
  <c r="P63" i="72"/>
  <c r="U63" i="72" s="1"/>
  <c r="O63" i="72"/>
  <c r="N63" i="72"/>
  <c r="M63" i="72"/>
  <c r="L63" i="72"/>
  <c r="K63" i="72"/>
  <c r="J63" i="72"/>
  <c r="I63" i="72"/>
  <c r="H63" i="72"/>
  <c r="G63" i="72"/>
  <c r="F63" i="72"/>
  <c r="E63" i="72"/>
  <c r="D63" i="72"/>
  <c r="C63" i="72"/>
  <c r="B63" i="72"/>
  <c r="A63" i="72"/>
  <c r="AL62" i="72"/>
  <c r="AK62" i="72"/>
  <c r="AG62" i="72"/>
  <c r="R62" i="72"/>
  <c r="Q62" i="72"/>
  <c r="P62" i="72"/>
  <c r="U62" i="72" s="1"/>
  <c r="O62" i="72"/>
  <c r="N62" i="72"/>
  <c r="M62" i="72"/>
  <c r="L62" i="72"/>
  <c r="K62" i="72"/>
  <c r="J62" i="72"/>
  <c r="I62" i="72"/>
  <c r="H62" i="72"/>
  <c r="G62" i="72"/>
  <c r="F62" i="72"/>
  <c r="E62" i="72"/>
  <c r="D62" i="72"/>
  <c r="C62" i="72"/>
  <c r="B62" i="72"/>
  <c r="A62" i="72"/>
  <c r="AL61" i="72"/>
  <c r="AK61" i="72"/>
  <c r="AG61" i="72"/>
  <c r="R61" i="72"/>
  <c r="Q61" i="72"/>
  <c r="P61" i="72"/>
  <c r="U61" i="72" s="1"/>
  <c r="O61" i="72"/>
  <c r="N61" i="72"/>
  <c r="M61" i="72"/>
  <c r="L61" i="72"/>
  <c r="K61" i="72"/>
  <c r="J61" i="72"/>
  <c r="I61" i="72"/>
  <c r="H61" i="72"/>
  <c r="G61" i="72"/>
  <c r="F61" i="72"/>
  <c r="E61" i="72"/>
  <c r="D61" i="72"/>
  <c r="C61" i="72"/>
  <c r="B61" i="72"/>
  <c r="A61" i="72"/>
  <c r="AL60" i="72"/>
  <c r="AK60" i="72"/>
  <c r="AG60" i="72"/>
  <c r="R60" i="72"/>
  <c r="Q60" i="72"/>
  <c r="P60" i="72"/>
  <c r="U60" i="72" s="1"/>
  <c r="O60" i="72"/>
  <c r="N60" i="72"/>
  <c r="M60" i="72"/>
  <c r="L60" i="72"/>
  <c r="K60" i="72"/>
  <c r="J60" i="72"/>
  <c r="I60" i="72"/>
  <c r="H60" i="72"/>
  <c r="G60" i="72"/>
  <c r="F60" i="72"/>
  <c r="E60" i="72"/>
  <c r="D60" i="72"/>
  <c r="C60" i="72"/>
  <c r="B60" i="72"/>
  <c r="A60" i="72"/>
  <c r="AL59" i="72"/>
  <c r="AK59" i="72"/>
  <c r="AG59" i="72"/>
  <c r="R59" i="72"/>
  <c r="Q59" i="72"/>
  <c r="P59" i="72"/>
  <c r="U59" i="72" s="1"/>
  <c r="O59" i="72"/>
  <c r="N59" i="72"/>
  <c r="M59" i="72"/>
  <c r="L59" i="72"/>
  <c r="K59" i="72"/>
  <c r="J59" i="72"/>
  <c r="I59" i="72"/>
  <c r="H59" i="72"/>
  <c r="G59" i="72"/>
  <c r="F59" i="72"/>
  <c r="E59" i="72"/>
  <c r="D59" i="72"/>
  <c r="C59" i="72"/>
  <c r="B59" i="72"/>
  <c r="A59" i="72"/>
  <c r="AL58" i="72"/>
  <c r="AK58" i="72"/>
  <c r="AG58" i="72"/>
  <c r="R58" i="72"/>
  <c r="Q58" i="72"/>
  <c r="P58" i="72"/>
  <c r="U58" i="72" s="1"/>
  <c r="O58" i="72"/>
  <c r="N58" i="72"/>
  <c r="M58" i="72"/>
  <c r="L58" i="72"/>
  <c r="K58" i="72"/>
  <c r="J58" i="72"/>
  <c r="I58" i="72"/>
  <c r="H58" i="72"/>
  <c r="G58" i="72"/>
  <c r="F58" i="72"/>
  <c r="E58" i="72"/>
  <c r="D58" i="72"/>
  <c r="C58" i="72"/>
  <c r="B58" i="72"/>
  <c r="A58" i="72"/>
  <c r="AL57" i="72"/>
  <c r="AK57" i="72"/>
  <c r="AG57" i="72"/>
  <c r="R57" i="72"/>
  <c r="Q57" i="72"/>
  <c r="P57" i="72"/>
  <c r="U57" i="72" s="1"/>
  <c r="O57" i="72"/>
  <c r="N57" i="72"/>
  <c r="M57" i="72"/>
  <c r="L57" i="72"/>
  <c r="K57" i="72"/>
  <c r="J57" i="72"/>
  <c r="I57" i="72"/>
  <c r="H57" i="72"/>
  <c r="G57" i="72"/>
  <c r="F57" i="72"/>
  <c r="E57" i="72"/>
  <c r="D57" i="72"/>
  <c r="C57" i="72"/>
  <c r="B57" i="72"/>
  <c r="A57" i="72"/>
  <c r="AL56" i="72"/>
  <c r="AK56" i="72"/>
  <c r="AG56" i="72"/>
  <c r="R56" i="72"/>
  <c r="Q56" i="72"/>
  <c r="P56" i="72"/>
  <c r="U56" i="72" s="1"/>
  <c r="O56" i="72"/>
  <c r="N56" i="72"/>
  <c r="M56" i="72"/>
  <c r="L56" i="72"/>
  <c r="K56" i="72"/>
  <c r="J56" i="72"/>
  <c r="I56" i="72"/>
  <c r="H56" i="72"/>
  <c r="G56" i="72"/>
  <c r="F56" i="72"/>
  <c r="E56" i="72"/>
  <c r="D56" i="72"/>
  <c r="C56" i="72"/>
  <c r="B56" i="72"/>
  <c r="A56" i="72"/>
  <c r="AL55" i="72"/>
  <c r="AK55" i="72"/>
  <c r="AG55" i="72"/>
  <c r="R55" i="72"/>
  <c r="Q55" i="72"/>
  <c r="P55" i="72"/>
  <c r="U55" i="72" s="1"/>
  <c r="O55" i="72"/>
  <c r="N55" i="72"/>
  <c r="M55" i="72"/>
  <c r="L55" i="72"/>
  <c r="K55" i="72"/>
  <c r="J55" i="72"/>
  <c r="I55" i="72"/>
  <c r="H55" i="72"/>
  <c r="G55" i="72"/>
  <c r="F55" i="72"/>
  <c r="E55" i="72"/>
  <c r="D55" i="72"/>
  <c r="C55" i="72"/>
  <c r="B55" i="72"/>
  <c r="A55" i="72"/>
  <c r="AL54" i="72"/>
  <c r="AK54" i="72"/>
  <c r="AG54" i="72"/>
  <c r="R54" i="72"/>
  <c r="Q54" i="72"/>
  <c r="P54" i="72"/>
  <c r="U54" i="72" s="1"/>
  <c r="O54" i="72"/>
  <c r="N54" i="72"/>
  <c r="M54" i="72"/>
  <c r="L54" i="72"/>
  <c r="K54" i="72"/>
  <c r="J54" i="72"/>
  <c r="I54" i="72"/>
  <c r="H54" i="72"/>
  <c r="G54" i="72"/>
  <c r="F54" i="72"/>
  <c r="E54" i="72"/>
  <c r="D54" i="72"/>
  <c r="C54" i="72"/>
  <c r="B54" i="72"/>
  <c r="A54" i="72"/>
  <c r="AL53" i="72"/>
  <c r="AK53" i="72"/>
  <c r="AG53" i="72"/>
  <c r="R53" i="72"/>
  <c r="Q53" i="72"/>
  <c r="P53" i="72"/>
  <c r="U53" i="72" s="1"/>
  <c r="O53" i="72"/>
  <c r="N53" i="72"/>
  <c r="M53" i="72"/>
  <c r="L53" i="72"/>
  <c r="K53" i="72"/>
  <c r="J53" i="72"/>
  <c r="I53" i="72"/>
  <c r="H53" i="72"/>
  <c r="G53" i="72"/>
  <c r="F53" i="72"/>
  <c r="E53" i="72"/>
  <c r="D53" i="72"/>
  <c r="C53" i="72"/>
  <c r="B53" i="72"/>
  <c r="A53" i="72"/>
  <c r="AL52" i="72"/>
  <c r="AK52" i="72"/>
  <c r="AG52" i="72"/>
  <c r="R52" i="72"/>
  <c r="Q52" i="72"/>
  <c r="P52" i="72"/>
  <c r="U52" i="72" s="1"/>
  <c r="O52" i="72"/>
  <c r="N52" i="72"/>
  <c r="M52" i="72"/>
  <c r="L52" i="72"/>
  <c r="K52" i="72"/>
  <c r="J52" i="72"/>
  <c r="I52" i="72"/>
  <c r="H52" i="72"/>
  <c r="G52" i="72"/>
  <c r="F52" i="72"/>
  <c r="E52" i="72"/>
  <c r="D52" i="72"/>
  <c r="C52" i="72"/>
  <c r="B52" i="72"/>
  <c r="A52" i="72"/>
  <c r="AL51" i="72"/>
  <c r="AK51" i="72"/>
  <c r="AG51" i="72"/>
  <c r="R51" i="72"/>
  <c r="Q51" i="72"/>
  <c r="P51" i="72"/>
  <c r="U51" i="72" s="1"/>
  <c r="O51" i="72"/>
  <c r="N51" i="72"/>
  <c r="M51" i="72"/>
  <c r="L51" i="72"/>
  <c r="K51" i="72"/>
  <c r="J51" i="72"/>
  <c r="I51" i="72"/>
  <c r="H51" i="72"/>
  <c r="G51" i="72"/>
  <c r="F51" i="72"/>
  <c r="E51" i="72"/>
  <c r="D51" i="72"/>
  <c r="C51" i="72"/>
  <c r="B51" i="72"/>
  <c r="A51" i="72"/>
  <c r="AL50" i="72"/>
  <c r="AK50" i="72"/>
  <c r="AG50" i="72"/>
  <c r="R50" i="72"/>
  <c r="Q50" i="72"/>
  <c r="P50" i="72"/>
  <c r="U50" i="72" s="1"/>
  <c r="O50" i="72"/>
  <c r="N50" i="72"/>
  <c r="M50" i="72"/>
  <c r="L50" i="72"/>
  <c r="K50" i="72"/>
  <c r="J50" i="72"/>
  <c r="I50" i="72"/>
  <c r="H50" i="72"/>
  <c r="G50" i="72"/>
  <c r="F50" i="72"/>
  <c r="E50" i="72"/>
  <c r="D50" i="72"/>
  <c r="C50" i="72"/>
  <c r="B50" i="72"/>
  <c r="A50" i="72"/>
  <c r="AL49" i="72"/>
  <c r="AK49" i="72"/>
  <c r="AG49" i="72"/>
  <c r="R49" i="72"/>
  <c r="Q49" i="72"/>
  <c r="P49" i="72"/>
  <c r="U49" i="72" s="1"/>
  <c r="O49" i="72"/>
  <c r="N49" i="72"/>
  <c r="M49" i="72"/>
  <c r="L49" i="72"/>
  <c r="K49" i="72"/>
  <c r="J49" i="72"/>
  <c r="I49" i="72"/>
  <c r="H49" i="72"/>
  <c r="G49" i="72"/>
  <c r="F49" i="72"/>
  <c r="E49" i="72"/>
  <c r="D49" i="72"/>
  <c r="C49" i="72"/>
  <c r="B49" i="72"/>
  <c r="A49" i="72"/>
  <c r="AL48" i="72"/>
  <c r="AK48" i="72"/>
  <c r="AG48" i="72"/>
  <c r="R48" i="72"/>
  <c r="Q48" i="72"/>
  <c r="P48" i="72"/>
  <c r="U48" i="72" s="1"/>
  <c r="O48" i="72"/>
  <c r="N48" i="72"/>
  <c r="M48" i="72"/>
  <c r="L48" i="72"/>
  <c r="K48" i="72"/>
  <c r="J48" i="72"/>
  <c r="I48" i="72"/>
  <c r="H48" i="72"/>
  <c r="G48" i="72"/>
  <c r="F48" i="72"/>
  <c r="E48" i="72"/>
  <c r="D48" i="72"/>
  <c r="C48" i="72"/>
  <c r="B48" i="72"/>
  <c r="A48" i="72"/>
  <c r="AL47" i="72"/>
  <c r="AK47" i="72"/>
  <c r="AG47" i="72"/>
  <c r="R47" i="72"/>
  <c r="Q47" i="72"/>
  <c r="P47" i="72"/>
  <c r="U47" i="72" s="1"/>
  <c r="O47" i="72"/>
  <c r="N47" i="72"/>
  <c r="M47" i="72"/>
  <c r="L47" i="72"/>
  <c r="K47" i="72"/>
  <c r="J47" i="72"/>
  <c r="I47" i="72"/>
  <c r="H47" i="72"/>
  <c r="G47" i="72"/>
  <c r="F47" i="72"/>
  <c r="E47" i="72"/>
  <c r="D47" i="72"/>
  <c r="C47" i="72"/>
  <c r="B47" i="72"/>
  <c r="A47" i="72"/>
  <c r="AL46" i="72"/>
  <c r="AK46" i="72"/>
  <c r="AG46" i="72"/>
  <c r="R46" i="72"/>
  <c r="Q46" i="72"/>
  <c r="P46" i="72"/>
  <c r="U46" i="72" s="1"/>
  <c r="O46" i="72"/>
  <c r="N46" i="72"/>
  <c r="M46" i="72"/>
  <c r="L46" i="72"/>
  <c r="K46" i="72"/>
  <c r="J46" i="72"/>
  <c r="I46" i="72"/>
  <c r="H46" i="72"/>
  <c r="G46" i="72"/>
  <c r="F46" i="72"/>
  <c r="E46" i="72"/>
  <c r="D46" i="72"/>
  <c r="C46" i="72"/>
  <c r="B46" i="72"/>
  <c r="A46" i="72"/>
  <c r="AL45" i="72"/>
  <c r="AK45" i="72"/>
  <c r="AG45" i="72"/>
  <c r="R45" i="72"/>
  <c r="Q45" i="72"/>
  <c r="P45" i="72"/>
  <c r="U45" i="72" s="1"/>
  <c r="O45" i="72"/>
  <c r="N45" i="72"/>
  <c r="M45" i="72"/>
  <c r="L45" i="72"/>
  <c r="K45" i="72"/>
  <c r="J45" i="72"/>
  <c r="I45" i="72"/>
  <c r="H45" i="72"/>
  <c r="G45" i="72"/>
  <c r="F45" i="72"/>
  <c r="E45" i="72"/>
  <c r="D45" i="72"/>
  <c r="C45" i="72"/>
  <c r="B45" i="72"/>
  <c r="A45" i="72"/>
  <c r="AL44" i="72"/>
  <c r="AK44" i="72"/>
  <c r="AG44" i="72"/>
  <c r="R44" i="72"/>
  <c r="Q44" i="72"/>
  <c r="P44" i="72"/>
  <c r="U44" i="72" s="1"/>
  <c r="O44" i="72"/>
  <c r="N44" i="72"/>
  <c r="M44" i="72"/>
  <c r="L44" i="72"/>
  <c r="K44" i="72"/>
  <c r="J44" i="72"/>
  <c r="I44" i="72"/>
  <c r="H44" i="72"/>
  <c r="G44" i="72"/>
  <c r="F44" i="72"/>
  <c r="E44" i="72"/>
  <c r="D44" i="72"/>
  <c r="C44" i="72"/>
  <c r="B44" i="72"/>
  <c r="A44" i="72"/>
  <c r="AL43" i="72"/>
  <c r="AK43" i="72"/>
  <c r="AG43" i="72"/>
  <c r="R43" i="72"/>
  <c r="Q43" i="72"/>
  <c r="P43" i="72"/>
  <c r="U43" i="72" s="1"/>
  <c r="O43" i="72"/>
  <c r="N43" i="72"/>
  <c r="M43" i="72"/>
  <c r="L43" i="72"/>
  <c r="K43" i="72"/>
  <c r="J43" i="72"/>
  <c r="I43" i="72"/>
  <c r="H43" i="72"/>
  <c r="G43" i="72"/>
  <c r="F43" i="72"/>
  <c r="E43" i="72"/>
  <c r="D43" i="72"/>
  <c r="C43" i="72"/>
  <c r="B43" i="72"/>
  <c r="A43" i="72"/>
  <c r="AL42" i="72"/>
  <c r="AK42" i="72"/>
  <c r="AG42" i="72"/>
  <c r="R42" i="72"/>
  <c r="Q42" i="72"/>
  <c r="P42" i="72"/>
  <c r="U42" i="72" s="1"/>
  <c r="O42" i="72"/>
  <c r="N42" i="72"/>
  <c r="M42" i="72"/>
  <c r="L42" i="72"/>
  <c r="K42" i="72"/>
  <c r="J42" i="72"/>
  <c r="I42" i="72"/>
  <c r="H42" i="72"/>
  <c r="G42" i="72"/>
  <c r="F42" i="72"/>
  <c r="E42" i="72"/>
  <c r="D42" i="72"/>
  <c r="C42" i="72"/>
  <c r="B42" i="72"/>
  <c r="A42" i="72"/>
  <c r="AL41" i="72"/>
  <c r="AK41" i="72"/>
  <c r="AG41" i="72"/>
  <c r="R41" i="72"/>
  <c r="Q41" i="72"/>
  <c r="P41" i="72"/>
  <c r="U41" i="72" s="1"/>
  <c r="O41" i="72"/>
  <c r="N41" i="72"/>
  <c r="M41" i="72"/>
  <c r="L41" i="72"/>
  <c r="K41" i="72"/>
  <c r="J41" i="72"/>
  <c r="I41" i="72"/>
  <c r="H41" i="72"/>
  <c r="G41" i="72"/>
  <c r="F41" i="72"/>
  <c r="E41" i="72"/>
  <c r="D41" i="72"/>
  <c r="C41" i="72"/>
  <c r="B41" i="72"/>
  <c r="A41" i="72"/>
  <c r="AL40" i="72"/>
  <c r="AK40" i="72"/>
  <c r="AG40" i="72"/>
  <c r="R40" i="72"/>
  <c r="Q40" i="72"/>
  <c r="P40" i="72"/>
  <c r="U40" i="72" s="1"/>
  <c r="O40" i="72"/>
  <c r="N40" i="72"/>
  <c r="M40" i="72"/>
  <c r="L40" i="72"/>
  <c r="K40" i="72"/>
  <c r="J40" i="72"/>
  <c r="I40" i="72"/>
  <c r="H40" i="72"/>
  <c r="G40" i="72"/>
  <c r="F40" i="72"/>
  <c r="E40" i="72"/>
  <c r="D40" i="72"/>
  <c r="C40" i="72"/>
  <c r="B40" i="72"/>
  <c r="A40" i="72"/>
  <c r="AL39" i="72"/>
  <c r="AK39" i="72"/>
  <c r="AG39" i="72"/>
  <c r="R39" i="72"/>
  <c r="Q39" i="72"/>
  <c r="P39" i="72"/>
  <c r="U39" i="72" s="1"/>
  <c r="O39" i="72"/>
  <c r="N39" i="72"/>
  <c r="M39" i="72"/>
  <c r="L39" i="72"/>
  <c r="K39" i="72"/>
  <c r="J39" i="72"/>
  <c r="I39" i="72"/>
  <c r="H39" i="72"/>
  <c r="G39" i="72"/>
  <c r="F39" i="72"/>
  <c r="E39" i="72"/>
  <c r="D39" i="72"/>
  <c r="C39" i="72"/>
  <c r="B39" i="72"/>
  <c r="A39" i="72"/>
  <c r="AL38" i="72"/>
  <c r="AK38" i="72"/>
  <c r="AG38" i="72"/>
  <c r="R38" i="72"/>
  <c r="Q38" i="72"/>
  <c r="P38" i="72"/>
  <c r="U38" i="72" s="1"/>
  <c r="O38" i="72"/>
  <c r="N38" i="72"/>
  <c r="M38" i="72"/>
  <c r="L38" i="72"/>
  <c r="K38" i="72"/>
  <c r="J38" i="72"/>
  <c r="I38" i="72"/>
  <c r="H38" i="72"/>
  <c r="G38" i="72"/>
  <c r="F38" i="72"/>
  <c r="E38" i="72"/>
  <c r="D38" i="72"/>
  <c r="C38" i="72"/>
  <c r="B38" i="72"/>
  <c r="A38" i="72"/>
  <c r="AL37" i="72"/>
  <c r="AK37" i="72"/>
  <c r="AG37" i="72"/>
  <c r="R37" i="72"/>
  <c r="Q37" i="72"/>
  <c r="P37" i="72"/>
  <c r="U37" i="72" s="1"/>
  <c r="O37" i="72"/>
  <c r="N37" i="72"/>
  <c r="M37" i="72"/>
  <c r="L37" i="72"/>
  <c r="K37" i="72"/>
  <c r="J37" i="72"/>
  <c r="I37" i="72"/>
  <c r="H37" i="72"/>
  <c r="G37" i="72"/>
  <c r="F37" i="72"/>
  <c r="E37" i="72"/>
  <c r="D37" i="72"/>
  <c r="C37" i="72"/>
  <c r="B37" i="72"/>
  <c r="A37" i="72"/>
  <c r="AL36" i="72"/>
  <c r="AK36" i="72"/>
  <c r="AG36" i="72"/>
  <c r="R36" i="72"/>
  <c r="Q36" i="72"/>
  <c r="P36" i="72"/>
  <c r="U36" i="72" s="1"/>
  <c r="O36" i="72"/>
  <c r="N36" i="72"/>
  <c r="M36" i="72"/>
  <c r="L36" i="72"/>
  <c r="K36" i="72"/>
  <c r="J36" i="72"/>
  <c r="I36" i="72"/>
  <c r="H36" i="72"/>
  <c r="G36" i="72"/>
  <c r="F36" i="72"/>
  <c r="E36" i="72"/>
  <c r="D36" i="72"/>
  <c r="C36" i="72"/>
  <c r="B36" i="72"/>
  <c r="A36" i="72"/>
  <c r="AL35" i="72"/>
  <c r="AK35" i="72"/>
  <c r="AG35" i="72"/>
  <c r="R35" i="72"/>
  <c r="Q35" i="72"/>
  <c r="P35" i="72"/>
  <c r="U35" i="72" s="1"/>
  <c r="O35" i="72"/>
  <c r="N35" i="72"/>
  <c r="M35" i="72"/>
  <c r="L35" i="72"/>
  <c r="K35" i="72"/>
  <c r="J35" i="72"/>
  <c r="I35" i="72"/>
  <c r="H35" i="72"/>
  <c r="G35" i="72"/>
  <c r="F35" i="72"/>
  <c r="E35" i="72"/>
  <c r="D35" i="72"/>
  <c r="C35" i="72"/>
  <c r="B35" i="72"/>
  <c r="A35" i="72"/>
  <c r="AL34" i="72"/>
  <c r="AK34" i="72"/>
  <c r="AG34" i="72"/>
  <c r="R34" i="72"/>
  <c r="Q34" i="72"/>
  <c r="P34" i="72"/>
  <c r="U34" i="72" s="1"/>
  <c r="O34" i="72"/>
  <c r="N34" i="72"/>
  <c r="M34" i="72"/>
  <c r="L34" i="72"/>
  <c r="K34" i="72"/>
  <c r="J34" i="72"/>
  <c r="I34" i="72"/>
  <c r="H34" i="72"/>
  <c r="G34" i="72"/>
  <c r="F34" i="72"/>
  <c r="E34" i="72"/>
  <c r="D34" i="72"/>
  <c r="C34" i="72"/>
  <c r="B34" i="72"/>
  <c r="A34" i="72"/>
  <c r="AL33" i="72"/>
  <c r="AK33" i="72"/>
  <c r="AG33" i="72"/>
  <c r="R33" i="72"/>
  <c r="Q33" i="72"/>
  <c r="P33" i="72"/>
  <c r="U33" i="72" s="1"/>
  <c r="O33" i="72"/>
  <c r="N33" i="72"/>
  <c r="M33" i="72"/>
  <c r="L33" i="72"/>
  <c r="K33" i="72"/>
  <c r="J33" i="72"/>
  <c r="I33" i="72"/>
  <c r="H33" i="72"/>
  <c r="G33" i="72"/>
  <c r="F33" i="72"/>
  <c r="E33" i="72"/>
  <c r="D33" i="72"/>
  <c r="C33" i="72"/>
  <c r="B33" i="72"/>
  <c r="A33" i="72"/>
  <c r="AL32" i="72"/>
  <c r="AK32" i="72"/>
  <c r="AG32" i="72"/>
  <c r="R32" i="72"/>
  <c r="Q32" i="72"/>
  <c r="P32" i="72"/>
  <c r="U32" i="72" s="1"/>
  <c r="O32" i="72"/>
  <c r="N32" i="72"/>
  <c r="M32" i="72"/>
  <c r="L32" i="72"/>
  <c r="K32" i="72"/>
  <c r="J32" i="72"/>
  <c r="I32" i="72"/>
  <c r="H32" i="72"/>
  <c r="G32" i="72"/>
  <c r="F32" i="72"/>
  <c r="E32" i="72"/>
  <c r="D32" i="72"/>
  <c r="C32" i="72"/>
  <c r="B32" i="72"/>
  <c r="A32" i="72"/>
  <c r="AL31" i="72"/>
  <c r="AK31" i="72"/>
  <c r="AG31" i="72"/>
  <c r="R31" i="72"/>
  <c r="Q31" i="72"/>
  <c r="P31" i="72"/>
  <c r="U31" i="72" s="1"/>
  <c r="O31" i="72"/>
  <c r="N31" i="72"/>
  <c r="M31" i="72"/>
  <c r="L31" i="72"/>
  <c r="K31" i="72"/>
  <c r="J31" i="72"/>
  <c r="I31" i="72"/>
  <c r="H31" i="72"/>
  <c r="G31" i="72"/>
  <c r="F31" i="72"/>
  <c r="E31" i="72"/>
  <c r="D31" i="72"/>
  <c r="C31" i="72"/>
  <c r="B31" i="72"/>
  <c r="A31" i="72"/>
  <c r="AL30" i="72"/>
  <c r="AK30" i="72"/>
  <c r="AG30" i="72"/>
  <c r="R30" i="72"/>
  <c r="Q30" i="72"/>
  <c r="P30" i="72"/>
  <c r="U30" i="72" s="1"/>
  <c r="O30" i="72"/>
  <c r="N30" i="72"/>
  <c r="M30" i="72"/>
  <c r="L30" i="72"/>
  <c r="K30" i="72"/>
  <c r="J30" i="72"/>
  <c r="I30" i="72"/>
  <c r="H30" i="72"/>
  <c r="G30" i="72"/>
  <c r="F30" i="72"/>
  <c r="E30" i="72"/>
  <c r="D30" i="72"/>
  <c r="C30" i="72"/>
  <c r="B30" i="72"/>
  <c r="A30" i="72"/>
  <c r="AL29" i="72"/>
  <c r="AK29" i="72"/>
  <c r="AG29" i="72"/>
  <c r="R29" i="72"/>
  <c r="Q29" i="72"/>
  <c r="P29" i="72"/>
  <c r="U29" i="72" s="1"/>
  <c r="O29" i="72"/>
  <c r="N29" i="72"/>
  <c r="M29" i="72"/>
  <c r="L29" i="72"/>
  <c r="K29" i="72"/>
  <c r="J29" i="72"/>
  <c r="I29" i="72"/>
  <c r="H29" i="72"/>
  <c r="G29" i="72"/>
  <c r="F29" i="72"/>
  <c r="E29" i="72"/>
  <c r="D29" i="72"/>
  <c r="C29" i="72"/>
  <c r="B29" i="72"/>
  <c r="A29" i="72"/>
  <c r="AL28" i="72"/>
  <c r="AK28" i="72"/>
  <c r="AG28" i="72"/>
  <c r="R28" i="72"/>
  <c r="Q28" i="72"/>
  <c r="P28" i="72"/>
  <c r="U28" i="72" s="1"/>
  <c r="O28" i="72"/>
  <c r="N28" i="72"/>
  <c r="M28" i="72"/>
  <c r="L28" i="72"/>
  <c r="K28" i="72"/>
  <c r="J28" i="72"/>
  <c r="I28" i="72"/>
  <c r="H28" i="72"/>
  <c r="G28" i="72"/>
  <c r="F28" i="72"/>
  <c r="E28" i="72"/>
  <c r="D28" i="72"/>
  <c r="C28" i="72"/>
  <c r="B28" i="72"/>
  <c r="A28" i="72"/>
  <c r="AL27" i="72"/>
  <c r="AK27" i="72"/>
  <c r="AG27" i="72"/>
  <c r="R27" i="72"/>
  <c r="Q27" i="72"/>
  <c r="P27" i="72"/>
  <c r="U27" i="72" s="1"/>
  <c r="O27" i="72"/>
  <c r="N27" i="72"/>
  <c r="M27" i="72"/>
  <c r="L27" i="72"/>
  <c r="K27" i="72"/>
  <c r="J27" i="72"/>
  <c r="I27" i="72"/>
  <c r="H27" i="72"/>
  <c r="G27" i="72"/>
  <c r="F27" i="72"/>
  <c r="E27" i="72"/>
  <c r="D27" i="72"/>
  <c r="C27" i="72"/>
  <c r="B27" i="72"/>
  <c r="A27" i="72"/>
  <c r="AL26" i="72"/>
  <c r="AK26" i="72"/>
  <c r="AG26" i="72"/>
  <c r="R26" i="72"/>
  <c r="Q26" i="72"/>
  <c r="P26" i="72"/>
  <c r="U26" i="72" s="1"/>
  <c r="O26" i="72"/>
  <c r="N26" i="72"/>
  <c r="M26" i="72"/>
  <c r="L26" i="72"/>
  <c r="K26" i="72"/>
  <c r="J26" i="72"/>
  <c r="I26" i="72"/>
  <c r="H26" i="72"/>
  <c r="G26" i="72"/>
  <c r="F26" i="72"/>
  <c r="E26" i="72"/>
  <c r="D26" i="72"/>
  <c r="C26" i="72"/>
  <c r="B26" i="72"/>
  <c r="A26" i="72"/>
  <c r="AL25" i="72"/>
  <c r="AK25" i="72"/>
  <c r="AG25" i="72"/>
  <c r="R25" i="72"/>
  <c r="Q25" i="72"/>
  <c r="P25" i="72"/>
  <c r="U25" i="72" s="1"/>
  <c r="O25" i="72"/>
  <c r="N25" i="72"/>
  <c r="M25" i="72"/>
  <c r="L25" i="72"/>
  <c r="K25" i="72"/>
  <c r="J25" i="72"/>
  <c r="I25" i="72"/>
  <c r="H25" i="72"/>
  <c r="G25" i="72"/>
  <c r="F25" i="72"/>
  <c r="E25" i="72"/>
  <c r="D25" i="72"/>
  <c r="C25" i="72"/>
  <c r="B25" i="72"/>
  <c r="A25" i="72"/>
  <c r="AL24" i="72"/>
  <c r="AK24" i="72"/>
  <c r="AG24" i="72"/>
  <c r="R24" i="72"/>
  <c r="Q24" i="72"/>
  <c r="P24" i="72"/>
  <c r="U24" i="72" s="1"/>
  <c r="O24" i="72"/>
  <c r="N24" i="72"/>
  <c r="M24" i="72"/>
  <c r="L24" i="72"/>
  <c r="K24" i="72"/>
  <c r="J24" i="72"/>
  <c r="I24" i="72"/>
  <c r="H24" i="72"/>
  <c r="G24" i="72"/>
  <c r="F24" i="72"/>
  <c r="E24" i="72"/>
  <c r="D24" i="72"/>
  <c r="C24" i="72"/>
  <c r="B24" i="72"/>
  <c r="A24" i="72"/>
  <c r="AL23" i="72"/>
  <c r="AK23" i="72"/>
  <c r="AG23" i="72"/>
  <c r="R23" i="72"/>
  <c r="Q23" i="72"/>
  <c r="P23" i="72"/>
  <c r="U23" i="72" s="1"/>
  <c r="O23" i="72"/>
  <c r="N23" i="72"/>
  <c r="M23" i="72"/>
  <c r="L23" i="72"/>
  <c r="K23" i="72"/>
  <c r="J23" i="72"/>
  <c r="I23" i="72"/>
  <c r="H23" i="72"/>
  <c r="G23" i="72"/>
  <c r="F23" i="72"/>
  <c r="E23" i="72"/>
  <c r="D23" i="72"/>
  <c r="C23" i="72"/>
  <c r="B23" i="72"/>
  <c r="A23" i="72"/>
  <c r="AL22" i="72"/>
  <c r="AK22" i="72"/>
  <c r="AG22" i="72"/>
  <c r="R22" i="72"/>
  <c r="Q22" i="72"/>
  <c r="P22" i="72"/>
  <c r="U22" i="72" s="1"/>
  <c r="O22" i="72"/>
  <c r="N22" i="72"/>
  <c r="M22" i="72"/>
  <c r="L22" i="72"/>
  <c r="K22" i="72"/>
  <c r="J22" i="72"/>
  <c r="I22" i="72"/>
  <c r="H22" i="72"/>
  <c r="G22" i="72"/>
  <c r="F22" i="72"/>
  <c r="E22" i="72"/>
  <c r="D22" i="72"/>
  <c r="C22" i="72"/>
  <c r="B22" i="72"/>
  <c r="A22" i="72"/>
  <c r="AL21" i="72"/>
  <c r="AK21" i="72"/>
  <c r="AG21" i="72"/>
  <c r="R21" i="72"/>
  <c r="Q21" i="72"/>
  <c r="P21" i="72"/>
  <c r="U21" i="72" s="1"/>
  <c r="O21" i="72"/>
  <c r="N21" i="72"/>
  <c r="M21" i="72"/>
  <c r="L21" i="72"/>
  <c r="K21" i="72"/>
  <c r="J21" i="72"/>
  <c r="I21" i="72"/>
  <c r="H21" i="72"/>
  <c r="G21" i="72"/>
  <c r="F21" i="72"/>
  <c r="E21" i="72"/>
  <c r="D21" i="72"/>
  <c r="C21" i="72"/>
  <c r="B21" i="72"/>
  <c r="A21" i="72"/>
  <c r="AL20" i="72"/>
  <c r="AK20" i="72"/>
  <c r="AG20" i="72"/>
  <c r="R20" i="72"/>
  <c r="Q20" i="72"/>
  <c r="P20" i="72"/>
  <c r="U20" i="72" s="1"/>
  <c r="O20" i="72"/>
  <c r="N20" i="72"/>
  <c r="M20" i="72"/>
  <c r="L20" i="72"/>
  <c r="K20" i="72"/>
  <c r="J20" i="72"/>
  <c r="I20" i="72"/>
  <c r="H20" i="72"/>
  <c r="G20" i="72"/>
  <c r="F20" i="72"/>
  <c r="E20" i="72"/>
  <c r="D20" i="72"/>
  <c r="C20" i="72"/>
  <c r="B20" i="72"/>
  <c r="A20" i="72"/>
  <c r="AL19" i="72"/>
  <c r="AK19" i="72"/>
  <c r="AG19" i="72"/>
  <c r="R19" i="72"/>
  <c r="Q19" i="72"/>
  <c r="P19" i="72"/>
  <c r="U19" i="72" s="1"/>
  <c r="O19" i="72"/>
  <c r="N19" i="72"/>
  <c r="M19" i="72"/>
  <c r="L19" i="72"/>
  <c r="K19" i="72"/>
  <c r="J19" i="72"/>
  <c r="I19" i="72"/>
  <c r="H19" i="72"/>
  <c r="G19" i="72"/>
  <c r="F19" i="72"/>
  <c r="E19" i="72"/>
  <c r="D19" i="72"/>
  <c r="C19" i="72"/>
  <c r="B19" i="72"/>
  <c r="A19" i="72"/>
  <c r="AL18" i="72"/>
  <c r="AK18" i="72"/>
  <c r="AG18" i="72"/>
  <c r="R18" i="72"/>
  <c r="Q18" i="72"/>
  <c r="P18" i="72"/>
  <c r="U18" i="72" s="1"/>
  <c r="O18" i="72"/>
  <c r="N18" i="72"/>
  <c r="M18" i="72"/>
  <c r="L18" i="72"/>
  <c r="K18" i="72"/>
  <c r="J18" i="72"/>
  <c r="I18" i="72"/>
  <c r="H18" i="72"/>
  <c r="G18" i="72"/>
  <c r="F18" i="72"/>
  <c r="E18" i="72"/>
  <c r="D18" i="72"/>
  <c r="C18" i="72"/>
  <c r="B18" i="72"/>
  <c r="A18" i="72"/>
  <c r="AL17" i="72"/>
  <c r="AK17" i="72"/>
  <c r="AG17" i="72"/>
  <c r="R17" i="72"/>
  <c r="Q17" i="72"/>
  <c r="P17" i="72"/>
  <c r="U17" i="72" s="1"/>
  <c r="O17" i="72"/>
  <c r="N17" i="72"/>
  <c r="M17" i="72"/>
  <c r="L17" i="72"/>
  <c r="K17" i="72"/>
  <c r="J17" i="72"/>
  <c r="I17" i="72"/>
  <c r="H17" i="72"/>
  <c r="G17" i="72"/>
  <c r="F17" i="72"/>
  <c r="E17" i="72"/>
  <c r="D17" i="72"/>
  <c r="C17" i="72"/>
  <c r="B17" i="72"/>
  <c r="A17" i="72"/>
  <c r="AL16" i="72"/>
  <c r="AK16" i="72"/>
  <c r="AG16" i="72"/>
  <c r="R16" i="72"/>
  <c r="Q16" i="72"/>
  <c r="P16" i="72"/>
  <c r="U16" i="72" s="1"/>
  <c r="O16" i="72"/>
  <c r="N16" i="72"/>
  <c r="M16" i="72"/>
  <c r="L16" i="72"/>
  <c r="K16" i="72"/>
  <c r="J16" i="72"/>
  <c r="I16" i="72"/>
  <c r="H16" i="72"/>
  <c r="G16" i="72"/>
  <c r="F16" i="72"/>
  <c r="E16" i="72"/>
  <c r="D16" i="72"/>
  <c r="C16" i="72"/>
  <c r="B16" i="72"/>
  <c r="A16" i="72"/>
  <c r="AL15" i="72"/>
  <c r="AK15" i="72"/>
  <c r="AG15" i="72"/>
  <c r="Q15" i="72"/>
  <c r="P15" i="72"/>
  <c r="U15" i="72" s="1"/>
  <c r="O15" i="72"/>
  <c r="N15" i="72"/>
  <c r="M15" i="72"/>
  <c r="L15" i="72"/>
  <c r="K15" i="72"/>
  <c r="J15" i="72"/>
  <c r="I15" i="72"/>
  <c r="H15" i="72"/>
  <c r="G15" i="72"/>
  <c r="F15" i="72"/>
  <c r="E15" i="72"/>
  <c r="D15" i="72"/>
  <c r="C15" i="72"/>
  <c r="B15" i="72"/>
  <c r="A15" i="72"/>
  <c r="AL14" i="72"/>
  <c r="AK14" i="72"/>
  <c r="AG14" i="72"/>
  <c r="Q14" i="72"/>
  <c r="P14" i="72"/>
  <c r="U14" i="72" s="1"/>
  <c r="O14" i="72"/>
  <c r="N14" i="72"/>
  <c r="M14" i="72"/>
  <c r="L14" i="72"/>
  <c r="K14" i="72"/>
  <c r="J14" i="72"/>
  <c r="I14" i="72"/>
  <c r="H14" i="72"/>
  <c r="G14" i="72"/>
  <c r="F14" i="72"/>
  <c r="E14" i="72"/>
  <c r="D14" i="72"/>
  <c r="C14" i="72"/>
  <c r="B14" i="72"/>
  <c r="A14" i="72"/>
  <c r="AL13" i="72"/>
  <c r="AK13" i="72"/>
  <c r="AG13" i="72"/>
  <c r="R13" i="72"/>
  <c r="Q13" i="72"/>
  <c r="P13" i="72"/>
  <c r="U13" i="72" s="1"/>
  <c r="O13" i="72"/>
  <c r="N13" i="72"/>
  <c r="M13" i="72"/>
  <c r="L13" i="72"/>
  <c r="K13" i="72"/>
  <c r="J13" i="72"/>
  <c r="I13" i="72"/>
  <c r="H13" i="72"/>
  <c r="G13" i="72"/>
  <c r="F13" i="72"/>
  <c r="E13" i="72"/>
  <c r="D13" i="72"/>
  <c r="C13" i="72"/>
  <c r="B13" i="72"/>
  <c r="A13" i="72"/>
  <c r="AK12" i="72"/>
  <c r="AG12" i="72"/>
  <c r="R12" i="72"/>
  <c r="P12" i="72"/>
  <c r="U12" i="72" s="1"/>
  <c r="O12" i="72"/>
  <c r="N12" i="72"/>
  <c r="M12" i="72"/>
  <c r="L12" i="72"/>
  <c r="K12" i="72"/>
  <c r="J12" i="72"/>
  <c r="I12" i="72"/>
  <c r="H12" i="72"/>
  <c r="G12" i="72"/>
  <c r="F12" i="72"/>
  <c r="E12" i="72"/>
  <c r="D12" i="72"/>
  <c r="C12" i="72"/>
  <c r="B12" i="72"/>
  <c r="D3" i="72"/>
  <c r="AF111" i="9"/>
  <c r="R111" i="9"/>
  <c r="Q111" i="9"/>
  <c r="P111" i="9"/>
  <c r="U111" i="9" s="1"/>
  <c r="O111" i="9"/>
  <c r="N111" i="9"/>
  <c r="M111" i="9"/>
  <c r="L111" i="9"/>
  <c r="K111" i="9"/>
  <c r="J111" i="9"/>
  <c r="I111" i="9"/>
  <c r="H111" i="9"/>
  <c r="G111" i="9"/>
  <c r="F111" i="9"/>
  <c r="E111" i="9"/>
  <c r="D111" i="9"/>
  <c r="C111" i="9"/>
  <c r="B111" i="9"/>
  <c r="A111" i="9"/>
  <c r="AF110" i="9"/>
  <c r="R110" i="9"/>
  <c r="Q110" i="9"/>
  <c r="P110" i="9"/>
  <c r="U110" i="9" s="1"/>
  <c r="O110" i="9"/>
  <c r="N110" i="9"/>
  <c r="M110" i="9"/>
  <c r="L110" i="9"/>
  <c r="K110" i="9"/>
  <c r="J110" i="9"/>
  <c r="I110" i="9"/>
  <c r="H110" i="9"/>
  <c r="G110" i="9"/>
  <c r="F110" i="9"/>
  <c r="E110" i="9"/>
  <c r="D110" i="9"/>
  <c r="C110" i="9"/>
  <c r="B110" i="9"/>
  <c r="A110" i="9"/>
  <c r="AF109" i="9"/>
  <c r="R109" i="9"/>
  <c r="Q109" i="9"/>
  <c r="P109" i="9"/>
  <c r="U109" i="9" s="1"/>
  <c r="O109" i="9"/>
  <c r="N109" i="9"/>
  <c r="M109" i="9"/>
  <c r="L109" i="9"/>
  <c r="K109" i="9"/>
  <c r="J109" i="9"/>
  <c r="I109" i="9"/>
  <c r="H109" i="9"/>
  <c r="G109" i="9"/>
  <c r="F109" i="9"/>
  <c r="E109" i="9"/>
  <c r="D109" i="9"/>
  <c r="C109" i="9"/>
  <c r="B109" i="9"/>
  <c r="A109" i="9"/>
  <c r="AF108" i="9"/>
  <c r="R108" i="9"/>
  <c r="Q108" i="9"/>
  <c r="P108" i="9"/>
  <c r="U108" i="9" s="1"/>
  <c r="O108" i="9"/>
  <c r="N108" i="9"/>
  <c r="M108" i="9"/>
  <c r="L108" i="9"/>
  <c r="K108" i="9"/>
  <c r="J108" i="9"/>
  <c r="I108" i="9"/>
  <c r="H108" i="9"/>
  <c r="G108" i="9"/>
  <c r="F108" i="9"/>
  <c r="E108" i="9"/>
  <c r="D108" i="9"/>
  <c r="C108" i="9"/>
  <c r="B108" i="9"/>
  <c r="A108" i="9"/>
  <c r="AF107" i="9"/>
  <c r="R107" i="9"/>
  <c r="Q107" i="9"/>
  <c r="P107" i="9"/>
  <c r="U107" i="9" s="1"/>
  <c r="O107" i="9"/>
  <c r="N107" i="9"/>
  <c r="M107" i="9"/>
  <c r="L107" i="9"/>
  <c r="K107" i="9"/>
  <c r="J107" i="9"/>
  <c r="I107" i="9"/>
  <c r="H107" i="9"/>
  <c r="G107" i="9"/>
  <c r="F107" i="9"/>
  <c r="E107" i="9"/>
  <c r="D107" i="9"/>
  <c r="C107" i="9"/>
  <c r="B107" i="9"/>
  <c r="A107" i="9"/>
  <c r="AF106" i="9"/>
  <c r="R106" i="9"/>
  <c r="Q106" i="9"/>
  <c r="P106" i="9"/>
  <c r="U106" i="9" s="1"/>
  <c r="O106" i="9"/>
  <c r="N106" i="9"/>
  <c r="M106" i="9"/>
  <c r="L106" i="9"/>
  <c r="K106" i="9"/>
  <c r="J106" i="9"/>
  <c r="I106" i="9"/>
  <c r="H106" i="9"/>
  <c r="G106" i="9"/>
  <c r="F106" i="9"/>
  <c r="E106" i="9"/>
  <c r="D106" i="9"/>
  <c r="C106" i="9"/>
  <c r="B106" i="9"/>
  <c r="A106" i="9"/>
  <c r="AF105" i="9"/>
  <c r="R105" i="9"/>
  <c r="Q105" i="9"/>
  <c r="P105" i="9"/>
  <c r="U105" i="9" s="1"/>
  <c r="O105" i="9"/>
  <c r="N105" i="9"/>
  <c r="M105" i="9"/>
  <c r="L105" i="9"/>
  <c r="K105" i="9"/>
  <c r="J105" i="9"/>
  <c r="I105" i="9"/>
  <c r="H105" i="9"/>
  <c r="G105" i="9"/>
  <c r="F105" i="9"/>
  <c r="E105" i="9"/>
  <c r="D105" i="9"/>
  <c r="C105" i="9"/>
  <c r="B105" i="9"/>
  <c r="A105" i="9"/>
  <c r="AF104" i="9"/>
  <c r="R104" i="9"/>
  <c r="Q104" i="9"/>
  <c r="P104" i="9"/>
  <c r="U104" i="9" s="1"/>
  <c r="O104" i="9"/>
  <c r="N104" i="9"/>
  <c r="M104" i="9"/>
  <c r="L104" i="9"/>
  <c r="K104" i="9"/>
  <c r="J104" i="9"/>
  <c r="I104" i="9"/>
  <c r="H104" i="9"/>
  <c r="G104" i="9"/>
  <c r="F104" i="9"/>
  <c r="E104" i="9"/>
  <c r="D104" i="9"/>
  <c r="C104" i="9"/>
  <c r="B104" i="9"/>
  <c r="A104" i="9"/>
  <c r="AF103" i="9"/>
  <c r="R103" i="9"/>
  <c r="Q103" i="9"/>
  <c r="P103" i="9"/>
  <c r="U103" i="9" s="1"/>
  <c r="O103" i="9"/>
  <c r="N103" i="9"/>
  <c r="M103" i="9"/>
  <c r="L103" i="9"/>
  <c r="K103" i="9"/>
  <c r="J103" i="9"/>
  <c r="I103" i="9"/>
  <c r="H103" i="9"/>
  <c r="G103" i="9"/>
  <c r="F103" i="9"/>
  <c r="E103" i="9"/>
  <c r="D103" i="9"/>
  <c r="C103" i="9"/>
  <c r="B103" i="9"/>
  <c r="A103" i="9"/>
  <c r="AF102" i="9"/>
  <c r="R102" i="9"/>
  <c r="Q102" i="9"/>
  <c r="P102" i="9"/>
  <c r="U102" i="9" s="1"/>
  <c r="O102" i="9"/>
  <c r="N102" i="9"/>
  <c r="M102" i="9"/>
  <c r="L102" i="9"/>
  <c r="K102" i="9"/>
  <c r="J102" i="9"/>
  <c r="I102" i="9"/>
  <c r="H102" i="9"/>
  <c r="G102" i="9"/>
  <c r="F102" i="9"/>
  <c r="E102" i="9"/>
  <c r="D102" i="9"/>
  <c r="C102" i="9"/>
  <c r="B102" i="9"/>
  <c r="A102" i="9"/>
  <c r="AF101" i="9"/>
  <c r="R101" i="9"/>
  <c r="Q101" i="9"/>
  <c r="P101" i="9"/>
  <c r="U101" i="9" s="1"/>
  <c r="O101" i="9"/>
  <c r="N101" i="9"/>
  <c r="M101" i="9"/>
  <c r="L101" i="9"/>
  <c r="K101" i="9"/>
  <c r="J101" i="9"/>
  <c r="I101" i="9"/>
  <c r="H101" i="9"/>
  <c r="G101" i="9"/>
  <c r="F101" i="9"/>
  <c r="E101" i="9"/>
  <c r="D101" i="9"/>
  <c r="C101" i="9"/>
  <c r="B101" i="9"/>
  <c r="A101" i="9"/>
  <c r="AF100" i="9"/>
  <c r="R100" i="9"/>
  <c r="Q100" i="9"/>
  <c r="P100" i="9"/>
  <c r="U100" i="9" s="1"/>
  <c r="O100" i="9"/>
  <c r="N100" i="9"/>
  <c r="M100" i="9"/>
  <c r="L100" i="9"/>
  <c r="K100" i="9"/>
  <c r="J100" i="9"/>
  <c r="I100" i="9"/>
  <c r="H100" i="9"/>
  <c r="G100" i="9"/>
  <c r="F100" i="9"/>
  <c r="E100" i="9"/>
  <c r="D100" i="9"/>
  <c r="C100" i="9"/>
  <c r="B100" i="9"/>
  <c r="A100" i="9"/>
  <c r="AF99" i="9"/>
  <c r="R99" i="9"/>
  <c r="Q99" i="9"/>
  <c r="P99" i="9"/>
  <c r="U99" i="9" s="1"/>
  <c r="O99" i="9"/>
  <c r="N99" i="9"/>
  <c r="M99" i="9"/>
  <c r="L99" i="9"/>
  <c r="K99" i="9"/>
  <c r="J99" i="9"/>
  <c r="I99" i="9"/>
  <c r="H99" i="9"/>
  <c r="G99" i="9"/>
  <c r="F99" i="9"/>
  <c r="E99" i="9"/>
  <c r="D99" i="9"/>
  <c r="C99" i="9"/>
  <c r="B99" i="9"/>
  <c r="A99" i="9"/>
  <c r="AF98" i="9"/>
  <c r="R98" i="9"/>
  <c r="Q98" i="9"/>
  <c r="P98" i="9"/>
  <c r="U98" i="9" s="1"/>
  <c r="O98" i="9"/>
  <c r="N98" i="9"/>
  <c r="M98" i="9"/>
  <c r="L98" i="9"/>
  <c r="K98" i="9"/>
  <c r="J98" i="9"/>
  <c r="I98" i="9"/>
  <c r="H98" i="9"/>
  <c r="G98" i="9"/>
  <c r="F98" i="9"/>
  <c r="E98" i="9"/>
  <c r="D98" i="9"/>
  <c r="C98" i="9"/>
  <c r="B98" i="9"/>
  <c r="A98" i="9"/>
  <c r="AF97" i="9"/>
  <c r="R97" i="9"/>
  <c r="Q97" i="9"/>
  <c r="P97" i="9"/>
  <c r="U97" i="9" s="1"/>
  <c r="O97" i="9"/>
  <c r="N97" i="9"/>
  <c r="M97" i="9"/>
  <c r="L97" i="9"/>
  <c r="K97" i="9"/>
  <c r="J97" i="9"/>
  <c r="I97" i="9"/>
  <c r="H97" i="9"/>
  <c r="G97" i="9"/>
  <c r="F97" i="9"/>
  <c r="E97" i="9"/>
  <c r="D97" i="9"/>
  <c r="C97" i="9"/>
  <c r="B97" i="9"/>
  <c r="A97" i="9"/>
  <c r="AF96" i="9"/>
  <c r="R96" i="9"/>
  <c r="Q96" i="9"/>
  <c r="P96" i="9"/>
  <c r="U96" i="9" s="1"/>
  <c r="O96" i="9"/>
  <c r="N96" i="9"/>
  <c r="M96" i="9"/>
  <c r="L96" i="9"/>
  <c r="K96" i="9"/>
  <c r="J96" i="9"/>
  <c r="I96" i="9"/>
  <c r="H96" i="9"/>
  <c r="G96" i="9"/>
  <c r="F96" i="9"/>
  <c r="E96" i="9"/>
  <c r="D96" i="9"/>
  <c r="C96" i="9"/>
  <c r="B96" i="9"/>
  <c r="A96" i="9"/>
  <c r="AF95" i="9"/>
  <c r="R95" i="9"/>
  <c r="Q95" i="9"/>
  <c r="P95" i="9"/>
  <c r="U95" i="9" s="1"/>
  <c r="O95" i="9"/>
  <c r="N95" i="9"/>
  <c r="M95" i="9"/>
  <c r="L95" i="9"/>
  <c r="K95" i="9"/>
  <c r="J95" i="9"/>
  <c r="I95" i="9"/>
  <c r="H95" i="9"/>
  <c r="G95" i="9"/>
  <c r="F95" i="9"/>
  <c r="E95" i="9"/>
  <c r="D95" i="9"/>
  <c r="C95" i="9"/>
  <c r="B95" i="9"/>
  <c r="A95" i="9"/>
  <c r="AF94" i="9"/>
  <c r="R94" i="9"/>
  <c r="Q94" i="9"/>
  <c r="P94" i="9"/>
  <c r="U94" i="9" s="1"/>
  <c r="O94" i="9"/>
  <c r="N94" i="9"/>
  <c r="M94" i="9"/>
  <c r="L94" i="9"/>
  <c r="K94" i="9"/>
  <c r="J94" i="9"/>
  <c r="I94" i="9"/>
  <c r="H94" i="9"/>
  <c r="G94" i="9"/>
  <c r="F94" i="9"/>
  <c r="E94" i="9"/>
  <c r="D94" i="9"/>
  <c r="C94" i="9"/>
  <c r="B94" i="9"/>
  <c r="A94" i="9"/>
  <c r="AF93" i="9"/>
  <c r="R93" i="9"/>
  <c r="Q93" i="9"/>
  <c r="P93" i="9"/>
  <c r="U93" i="9" s="1"/>
  <c r="O93" i="9"/>
  <c r="N93" i="9"/>
  <c r="M93" i="9"/>
  <c r="L93" i="9"/>
  <c r="K93" i="9"/>
  <c r="J93" i="9"/>
  <c r="I93" i="9"/>
  <c r="H93" i="9"/>
  <c r="G93" i="9"/>
  <c r="F93" i="9"/>
  <c r="E93" i="9"/>
  <c r="D93" i="9"/>
  <c r="C93" i="9"/>
  <c r="B93" i="9"/>
  <c r="A93" i="9"/>
  <c r="AF92" i="9"/>
  <c r="R92" i="9"/>
  <c r="Q92" i="9"/>
  <c r="P92" i="9"/>
  <c r="U92" i="9" s="1"/>
  <c r="O92" i="9"/>
  <c r="N92" i="9"/>
  <c r="M92" i="9"/>
  <c r="L92" i="9"/>
  <c r="K92" i="9"/>
  <c r="J92" i="9"/>
  <c r="I92" i="9"/>
  <c r="H92" i="9"/>
  <c r="G92" i="9"/>
  <c r="F92" i="9"/>
  <c r="E92" i="9"/>
  <c r="D92" i="9"/>
  <c r="C92" i="9"/>
  <c r="B92" i="9"/>
  <c r="A92" i="9"/>
  <c r="AF91" i="9"/>
  <c r="R91" i="9"/>
  <c r="Q91" i="9"/>
  <c r="P91" i="9"/>
  <c r="U91" i="9" s="1"/>
  <c r="O91" i="9"/>
  <c r="N91" i="9"/>
  <c r="M91" i="9"/>
  <c r="L91" i="9"/>
  <c r="K91" i="9"/>
  <c r="J91" i="9"/>
  <c r="I91" i="9"/>
  <c r="H91" i="9"/>
  <c r="G91" i="9"/>
  <c r="F91" i="9"/>
  <c r="E91" i="9"/>
  <c r="D91" i="9"/>
  <c r="C91" i="9"/>
  <c r="B91" i="9"/>
  <c r="A91" i="9"/>
  <c r="AF90" i="9"/>
  <c r="R90" i="9"/>
  <c r="Q90" i="9"/>
  <c r="P90" i="9"/>
  <c r="U90" i="9" s="1"/>
  <c r="O90" i="9"/>
  <c r="N90" i="9"/>
  <c r="M90" i="9"/>
  <c r="L90" i="9"/>
  <c r="K90" i="9"/>
  <c r="J90" i="9"/>
  <c r="I90" i="9"/>
  <c r="H90" i="9"/>
  <c r="G90" i="9"/>
  <c r="F90" i="9"/>
  <c r="E90" i="9"/>
  <c r="D90" i="9"/>
  <c r="C90" i="9"/>
  <c r="B90" i="9"/>
  <c r="A90" i="9"/>
  <c r="AF89" i="9"/>
  <c r="R89" i="9"/>
  <c r="Q89" i="9"/>
  <c r="P89" i="9"/>
  <c r="U89" i="9" s="1"/>
  <c r="O89" i="9"/>
  <c r="N89" i="9"/>
  <c r="M89" i="9"/>
  <c r="L89" i="9"/>
  <c r="K89" i="9"/>
  <c r="J89" i="9"/>
  <c r="I89" i="9"/>
  <c r="H89" i="9"/>
  <c r="G89" i="9"/>
  <c r="F89" i="9"/>
  <c r="E89" i="9"/>
  <c r="D89" i="9"/>
  <c r="C89" i="9"/>
  <c r="B89" i="9"/>
  <c r="A89" i="9"/>
  <c r="AF88" i="9"/>
  <c r="R88" i="9"/>
  <c r="Q88" i="9"/>
  <c r="P88" i="9"/>
  <c r="U88" i="9" s="1"/>
  <c r="O88" i="9"/>
  <c r="N88" i="9"/>
  <c r="M88" i="9"/>
  <c r="L88" i="9"/>
  <c r="K88" i="9"/>
  <c r="J88" i="9"/>
  <c r="I88" i="9"/>
  <c r="H88" i="9"/>
  <c r="G88" i="9"/>
  <c r="F88" i="9"/>
  <c r="E88" i="9"/>
  <c r="D88" i="9"/>
  <c r="C88" i="9"/>
  <c r="B88" i="9"/>
  <c r="A88" i="9"/>
  <c r="AF87" i="9"/>
  <c r="R87" i="9"/>
  <c r="Q87" i="9"/>
  <c r="P87" i="9"/>
  <c r="U87" i="9" s="1"/>
  <c r="O87" i="9"/>
  <c r="N87" i="9"/>
  <c r="M87" i="9"/>
  <c r="L87" i="9"/>
  <c r="K87" i="9"/>
  <c r="J87" i="9"/>
  <c r="I87" i="9"/>
  <c r="H87" i="9"/>
  <c r="G87" i="9"/>
  <c r="F87" i="9"/>
  <c r="E87" i="9"/>
  <c r="D87" i="9"/>
  <c r="C87" i="9"/>
  <c r="B87" i="9"/>
  <c r="A87" i="9"/>
  <c r="AF86" i="9"/>
  <c r="R86" i="9"/>
  <c r="Q86" i="9"/>
  <c r="P86" i="9"/>
  <c r="U86" i="9" s="1"/>
  <c r="O86" i="9"/>
  <c r="N86" i="9"/>
  <c r="M86" i="9"/>
  <c r="L86" i="9"/>
  <c r="K86" i="9"/>
  <c r="J86" i="9"/>
  <c r="I86" i="9"/>
  <c r="H86" i="9"/>
  <c r="G86" i="9"/>
  <c r="F86" i="9"/>
  <c r="E86" i="9"/>
  <c r="D86" i="9"/>
  <c r="C86" i="9"/>
  <c r="B86" i="9"/>
  <c r="A86" i="9"/>
  <c r="AF85" i="9"/>
  <c r="R85" i="9"/>
  <c r="Q85" i="9"/>
  <c r="P85" i="9"/>
  <c r="U85" i="9" s="1"/>
  <c r="O85" i="9"/>
  <c r="N85" i="9"/>
  <c r="M85" i="9"/>
  <c r="L85" i="9"/>
  <c r="K85" i="9"/>
  <c r="J85" i="9"/>
  <c r="I85" i="9"/>
  <c r="H85" i="9"/>
  <c r="G85" i="9"/>
  <c r="F85" i="9"/>
  <c r="E85" i="9"/>
  <c r="D85" i="9"/>
  <c r="C85" i="9"/>
  <c r="B85" i="9"/>
  <c r="A85" i="9"/>
  <c r="AF84" i="9"/>
  <c r="R84" i="9"/>
  <c r="Q84" i="9"/>
  <c r="P84" i="9"/>
  <c r="U84" i="9" s="1"/>
  <c r="O84" i="9"/>
  <c r="N84" i="9"/>
  <c r="M84" i="9"/>
  <c r="L84" i="9"/>
  <c r="K84" i="9"/>
  <c r="J84" i="9"/>
  <c r="I84" i="9"/>
  <c r="H84" i="9"/>
  <c r="G84" i="9"/>
  <c r="F84" i="9"/>
  <c r="E84" i="9"/>
  <c r="D84" i="9"/>
  <c r="C84" i="9"/>
  <c r="B84" i="9"/>
  <c r="A84" i="9"/>
  <c r="AF83" i="9"/>
  <c r="R83" i="9"/>
  <c r="Q83" i="9"/>
  <c r="P83" i="9"/>
  <c r="U83" i="9" s="1"/>
  <c r="O83" i="9"/>
  <c r="N83" i="9"/>
  <c r="M83" i="9"/>
  <c r="L83" i="9"/>
  <c r="K83" i="9"/>
  <c r="J83" i="9"/>
  <c r="I83" i="9"/>
  <c r="H83" i="9"/>
  <c r="G83" i="9"/>
  <c r="F83" i="9"/>
  <c r="E83" i="9"/>
  <c r="D83" i="9"/>
  <c r="C83" i="9"/>
  <c r="B83" i="9"/>
  <c r="A83" i="9"/>
  <c r="AF82" i="9"/>
  <c r="R82" i="9"/>
  <c r="Q82" i="9"/>
  <c r="P82" i="9"/>
  <c r="U82" i="9" s="1"/>
  <c r="O82" i="9"/>
  <c r="N82" i="9"/>
  <c r="M82" i="9"/>
  <c r="L82" i="9"/>
  <c r="K82" i="9"/>
  <c r="J82" i="9"/>
  <c r="I82" i="9"/>
  <c r="H82" i="9"/>
  <c r="G82" i="9"/>
  <c r="F82" i="9"/>
  <c r="E82" i="9"/>
  <c r="D82" i="9"/>
  <c r="C82" i="9"/>
  <c r="B82" i="9"/>
  <c r="A82" i="9"/>
  <c r="AF81" i="9"/>
  <c r="R81" i="9"/>
  <c r="Q81" i="9"/>
  <c r="P81" i="9"/>
  <c r="U81" i="9" s="1"/>
  <c r="O81" i="9"/>
  <c r="N81" i="9"/>
  <c r="M81" i="9"/>
  <c r="L81" i="9"/>
  <c r="K81" i="9"/>
  <c r="J81" i="9"/>
  <c r="I81" i="9"/>
  <c r="H81" i="9"/>
  <c r="G81" i="9"/>
  <c r="F81" i="9"/>
  <c r="E81" i="9"/>
  <c r="D81" i="9"/>
  <c r="C81" i="9"/>
  <c r="B81" i="9"/>
  <c r="A81" i="9"/>
  <c r="AF80" i="9"/>
  <c r="R80" i="9"/>
  <c r="Q80" i="9"/>
  <c r="P80" i="9"/>
  <c r="U80" i="9" s="1"/>
  <c r="O80" i="9"/>
  <c r="N80" i="9"/>
  <c r="M80" i="9"/>
  <c r="L80" i="9"/>
  <c r="K80" i="9"/>
  <c r="J80" i="9"/>
  <c r="I80" i="9"/>
  <c r="H80" i="9"/>
  <c r="G80" i="9"/>
  <c r="F80" i="9"/>
  <c r="E80" i="9"/>
  <c r="D80" i="9"/>
  <c r="C80" i="9"/>
  <c r="B80" i="9"/>
  <c r="A80" i="9"/>
  <c r="AF79" i="9"/>
  <c r="R79" i="9"/>
  <c r="Q79" i="9"/>
  <c r="P79" i="9"/>
  <c r="U79" i="9" s="1"/>
  <c r="O79" i="9"/>
  <c r="N79" i="9"/>
  <c r="M79" i="9"/>
  <c r="L79" i="9"/>
  <c r="K79" i="9"/>
  <c r="J79" i="9"/>
  <c r="I79" i="9"/>
  <c r="H79" i="9"/>
  <c r="G79" i="9"/>
  <c r="F79" i="9"/>
  <c r="E79" i="9"/>
  <c r="D79" i="9"/>
  <c r="C79" i="9"/>
  <c r="B79" i="9"/>
  <c r="A79" i="9"/>
  <c r="AF78" i="9"/>
  <c r="R78" i="9"/>
  <c r="Q78" i="9"/>
  <c r="P78" i="9"/>
  <c r="U78" i="9" s="1"/>
  <c r="O78" i="9"/>
  <c r="N78" i="9"/>
  <c r="M78" i="9"/>
  <c r="L78" i="9"/>
  <c r="K78" i="9"/>
  <c r="J78" i="9"/>
  <c r="I78" i="9"/>
  <c r="H78" i="9"/>
  <c r="G78" i="9"/>
  <c r="F78" i="9"/>
  <c r="E78" i="9"/>
  <c r="D78" i="9"/>
  <c r="C78" i="9"/>
  <c r="B78" i="9"/>
  <c r="A78" i="9"/>
  <c r="AF77" i="9"/>
  <c r="R77" i="9"/>
  <c r="Q77" i="9"/>
  <c r="P77" i="9"/>
  <c r="U77" i="9" s="1"/>
  <c r="O77" i="9"/>
  <c r="N77" i="9"/>
  <c r="M77" i="9"/>
  <c r="L77" i="9"/>
  <c r="K77" i="9"/>
  <c r="J77" i="9"/>
  <c r="I77" i="9"/>
  <c r="H77" i="9"/>
  <c r="G77" i="9"/>
  <c r="F77" i="9"/>
  <c r="E77" i="9"/>
  <c r="D77" i="9"/>
  <c r="C77" i="9"/>
  <c r="B77" i="9"/>
  <c r="A77" i="9"/>
  <c r="AF76" i="9"/>
  <c r="R76" i="9"/>
  <c r="Q76" i="9"/>
  <c r="P76" i="9"/>
  <c r="U76" i="9" s="1"/>
  <c r="O76" i="9"/>
  <c r="N76" i="9"/>
  <c r="M76" i="9"/>
  <c r="L76" i="9"/>
  <c r="K76" i="9"/>
  <c r="J76" i="9"/>
  <c r="I76" i="9"/>
  <c r="H76" i="9"/>
  <c r="G76" i="9"/>
  <c r="F76" i="9"/>
  <c r="E76" i="9"/>
  <c r="D76" i="9"/>
  <c r="C76" i="9"/>
  <c r="B76" i="9"/>
  <c r="A76" i="9"/>
  <c r="AF75" i="9"/>
  <c r="R75" i="9"/>
  <c r="Q75" i="9"/>
  <c r="P75" i="9"/>
  <c r="U75" i="9" s="1"/>
  <c r="O75" i="9"/>
  <c r="N75" i="9"/>
  <c r="M75" i="9"/>
  <c r="L75" i="9"/>
  <c r="K75" i="9"/>
  <c r="J75" i="9"/>
  <c r="I75" i="9"/>
  <c r="H75" i="9"/>
  <c r="G75" i="9"/>
  <c r="F75" i="9"/>
  <c r="E75" i="9"/>
  <c r="D75" i="9"/>
  <c r="C75" i="9"/>
  <c r="B75" i="9"/>
  <c r="A75" i="9"/>
  <c r="AF74" i="9"/>
  <c r="R74" i="9"/>
  <c r="Q74" i="9"/>
  <c r="P74" i="9"/>
  <c r="U74" i="9" s="1"/>
  <c r="O74" i="9"/>
  <c r="N74" i="9"/>
  <c r="M74" i="9"/>
  <c r="L74" i="9"/>
  <c r="K74" i="9"/>
  <c r="J74" i="9"/>
  <c r="I74" i="9"/>
  <c r="H74" i="9"/>
  <c r="G74" i="9"/>
  <c r="F74" i="9"/>
  <c r="E74" i="9"/>
  <c r="D74" i="9"/>
  <c r="C74" i="9"/>
  <c r="B74" i="9"/>
  <c r="A74" i="9"/>
  <c r="AF73" i="9"/>
  <c r="R73" i="9"/>
  <c r="Q73" i="9"/>
  <c r="P73" i="9"/>
  <c r="U73" i="9" s="1"/>
  <c r="O73" i="9"/>
  <c r="N73" i="9"/>
  <c r="M73" i="9"/>
  <c r="L73" i="9"/>
  <c r="K73" i="9"/>
  <c r="J73" i="9"/>
  <c r="I73" i="9"/>
  <c r="H73" i="9"/>
  <c r="G73" i="9"/>
  <c r="F73" i="9"/>
  <c r="E73" i="9"/>
  <c r="D73" i="9"/>
  <c r="C73" i="9"/>
  <c r="B73" i="9"/>
  <c r="A73" i="9"/>
  <c r="AF72" i="9"/>
  <c r="R72" i="9"/>
  <c r="Q72" i="9"/>
  <c r="P72" i="9"/>
  <c r="U72" i="9" s="1"/>
  <c r="O72" i="9"/>
  <c r="N72" i="9"/>
  <c r="M72" i="9"/>
  <c r="L72" i="9"/>
  <c r="K72" i="9"/>
  <c r="J72" i="9"/>
  <c r="I72" i="9"/>
  <c r="H72" i="9"/>
  <c r="G72" i="9"/>
  <c r="F72" i="9"/>
  <c r="E72" i="9"/>
  <c r="D72" i="9"/>
  <c r="C72" i="9"/>
  <c r="B72" i="9"/>
  <c r="A72" i="9"/>
  <c r="AF71" i="9"/>
  <c r="R71" i="9"/>
  <c r="Q71" i="9"/>
  <c r="P71" i="9"/>
  <c r="U71" i="9" s="1"/>
  <c r="O71" i="9"/>
  <c r="N71" i="9"/>
  <c r="M71" i="9"/>
  <c r="L71" i="9"/>
  <c r="K71" i="9"/>
  <c r="J71" i="9"/>
  <c r="I71" i="9"/>
  <c r="H71" i="9"/>
  <c r="G71" i="9"/>
  <c r="F71" i="9"/>
  <c r="E71" i="9"/>
  <c r="D71" i="9"/>
  <c r="C71" i="9"/>
  <c r="B71" i="9"/>
  <c r="A71" i="9"/>
  <c r="AF70" i="9"/>
  <c r="R70" i="9"/>
  <c r="Q70" i="9"/>
  <c r="P70" i="9"/>
  <c r="U70" i="9" s="1"/>
  <c r="O70" i="9"/>
  <c r="N70" i="9"/>
  <c r="M70" i="9"/>
  <c r="L70" i="9"/>
  <c r="K70" i="9"/>
  <c r="J70" i="9"/>
  <c r="I70" i="9"/>
  <c r="H70" i="9"/>
  <c r="G70" i="9"/>
  <c r="F70" i="9"/>
  <c r="E70" i="9"/>
  <c r="D70" i="9"/>
  <c r="C70" i="9"/>
  <c r="B70" i="9"/>
  <c r="A70" i="9"/>
  <c r="AF69" i="9"/>
  <c r="R69" i="9"/>
  <c r="Q69" i="9"/>
  <c r="P69" i="9"/>
  <c r="U69" i="9" s="1"/>
  <c r="O69" i="9"/>
  <c r="N69" i="9"/>
  <c r="M69" i="9"/>
  <c r="L69" i="9"/>
  <c r="K69" i="9"/>
  <c r="J69" i="9"/>
  <c r="I69" i="9"/>
  <c r="H69" i="9"/>
  <c r="G69" i="9"/>
  <c r="F69" i="9"/>
  <c r="E69" i="9"/>
  <c r="D69" i="9"/>
  <c r="C69" i="9"/>
  <c r="B69" i="9"/>
  <c r="A69" i="9"/>
  <c r="AF68" i="9"/>
  <c r="R68" i="9"/>
  <c r="Q68" i="9"/>
  <c r="P68" i="9"/>
  <c r="U68" i="9" s="1"/>
  <c r="O68" i="9"/>
  <c r="N68" i="9"/>
  <c r="M68" i="9"/>
  <c r="L68" i="9"/>
  <c r="K68" i="9"/>
  <c r="J68" i="9"/>
  <c r="I68" i="9"/>
  <c r="H68" i="9"/>
  <c r="G68" i="9"/>
  <c r="F68" i="9"/>
  <c r="E68" i="9"/>
  <c r="D68" i="9"/>
  <c r="C68" i="9"/>
  <c r="B68" i="9"/>
  <c r="A68" i="9"/>
  <c r="AF67" i="9"/>
  <c r="R67" i="9"/>
  <c r="Q67" i="9"/>
  <c r="P67" i="9"/>
  <c r="U67" i="9" s="1"/>
  <c r="O67" i="9"/>
  <c r="N67" i="9"/>
  <c r="M67" i="9"/>
  <c r="L67" i="9"/>
  <c r="K67" i="9"/>
  <c r="J67" i="9"/>
  <c r="I67" i="9"/>
  <c r="H67" i="9"/>
  <c r="G67" i="9"/>
  <c r="F67" i="9"/>
  <c r="E67" i="9"/>
  <c r="D67" i="9"/>
  <c r="C67" i="9"/>
  <c r="B67" i="9"/>
  <c r="A67" i="9"/>
  <c r="AF66" i="9"/>
  <c r="R66" i="9"/>
  <c r="Q66" i="9"/>
  <c r="P66" i="9"/>
  <c r="U66" i="9" s="1"/>
  <c r="O66" i="9"/>
  <c r="N66" i="9"/>
  <c r="M66" i="9"/>
  <c r="L66" i="9"/>
  <c r="K66" i="9"/>
  <c r="J66" i="9"/>
  <c r="I66" i="9"/>
  <c r="H66" i="9"/>
  <c r="G66" i="9"/>
  <c r="F66" i="9"/>
  <c r="E66" i="9"/>
  <c r="D66" i="9"/>
  <c r="C66" i="9"/>
  <c r="B66" i="9"/>
  <c r="A66" i="9"/>
  <c r="AF65" i="9"/>
  <c r="R65" i="9"/>
  <c r="Q65" i="9"/>
  <c r="P65" i="9"/>
  <c r="U65" i="9" s="1"/>
  <c r="O65" i="9"/>
  <c r="N65" i="9"/>
  <c r="M65" i="9"/>
  <c r="L65" i="9"/>
  <c r="K65" i="9"/>
  <c r="J65" i="9"/>
  <c r="I65" i="9"/>
  <c r="H65" i="9"/>
  <c r="G65" i="9"/>
  <c r="F65" i="9"/>
  <c r="E65" i="9"/>
  <c r="D65" i="9"/>
  <c r="C65" i="9"/>
  <c r="B65" i="9"/>
  <c r="A65" i="9"/>
  <c r="AF64" i="9"/>
  <c r="R64" i="9"/>
  <c r="Q64" i="9"/>
  <c r="P64" i="9"/>
  <c r="U64" i="9" s="1"/>
  <c r="O64" i="9"/>
  <c r="N64" i="9"/>
  <c r="M64" i="9"/>
  <c r="L64" i="9"/>
  <c r="K64" i="9"/>
  <c r="J64" i="9"/>
  <c r="I64" i="9"/>
  <c r="H64" i="9"/>
  <c r="G64" i="9"/>
  <c r="F64" i="9"/>
  <c r="E64" i="9"/>
  <c r="D64" i="9"/>
  <c r="C64" i="9"/>
  <c r="B64" i="9"/>
  <c r="A64" i="9"/>
  <c r="AF63" i="9"/>
  <c r="R63" i="9"/>
  <c r="Q63" i="9"/>
  <c r="P63" i="9"/>
  <c r="U63" i="9" s="1"/>
  <c r="O63" i="9"/>
  <c r="N63" i="9"/>
  <c r="M63" i="9"/>
  <c r="L63" i="9"/>
  <c r="K63" i="9"/>
  <c r="J63" i="9"/>
  <c r="I63" i="9"/>
  <c r="H63" i="9"/>
  <c r="G63" i="9"/>
  <c r="F63" i="9"/>
  <c r="E63" i="9"/>
  <c r="D63" i="9"/>
  <c r="C63" i="9"/>
  <c r="B63" i="9"/>
  <c r="A63" i="9"/>
  <c r="AF62" i="9"/>
  <c r="R62" i="9"/>
  <c r="Q62" i="9"/>
  <c r="P62" i="9"/>
  <c r="U62" i="9" s="1"/>
  <c r="O62" i="9"/>
  <c r="N62" i="9"/>
  <c r="M62" i="9"/>
  <c r="L62" i="9"/>
  <c r="K62" i="9"/>
  <c r="J62" i="9"/>
  <c r="I62" i="9"/>
  <c r="H62" i="9"/>
  <c r="G62" i="9"/>
  <c r="F62" i="9"/>
  <c r="E62" i="9"/>
  <c r="D62" i="9"/>
  <c r="C62" i="9"/>
  <c r="B62" i="9"/>
  <c r="A62" i="9"/>
  <c r="AF61" i="9"/>
  <c r="R61" i="9"/>
  <c r="Q61" i="9"/>
  <c r="P61" i="9"/>
  <c r="U61" i="9" s="1"/>
  <c r="O61" i="9"/>
  <c r="N61" i="9"/>
  <c r="M61" i="9"/>
  <c r="L61" i="9"/>
  <c r="K61" i="9"/>
  <c r="J61" i="9"/>
  <c r="I61" i="9"/>
  <c r="H61" i="9"/>
  <c r="G61" i="9"/>
  <c r="F61" i="9"/>
  <c r="E61" i="9"/>
  <c r="D61" i="9"/>
  <c r="C61" i="9"/>
  <c r="B61" i="9"/>
  <c r="A61" i="9"/>
  <c r="AF60" i="9"/>
  <c r="R60" i="9"/>
  <c r="Q60" i="9"/>
  <c r="P60" i="9"/>
  <c r="U60" i="9" s="1"/>
  <c r="O60" i="9"/>
  <c r="N60" i="9"/>
  <c r="M60" i="9"/>
  <c r="L60" i="9"/>
  <c r="K60" i="9"/>
  <c r="J60" i="9"/>
  <c r="I60" i="9"/>
  <c r="H60" i="9"/>
  <c r="G60" i="9"/>
  <c r="F60" i="9"/>
  <c r="E60" i="9"/>
  <c r="D60" i="9"/>
  <c r="C60" i="9"/>
  <c r="B60" i="9"/>
  <c r="A60" i="9"/>
  <c r="AF59" i="9"/>
  <c r="R59" i="9"/>
  <c r="Q59" i="9"/>
  <c r="P59" i="9"/>
  <c r="U59" i="9" s="1"/>
  <c r="O59" i="9"/>
  <c r="N59" i="9"/>
  <c r="M59" i="9"/>
  <c r="L59" i="9"/>
  <c r="K59" i="9"/>
  <c r="J59" i="9"/>
  <c r="I59" i="9"/>
  <c r="H59" i="9"/>
  <c r="G59" i="9"/>
  <c r="F59" i="9"/>
  <c r="E59" i="9"/>
  <c r="D59" i="9"/>
  <c r="C59" i="9"/>
  <c r="B59" i="9"/>
  <c r="A59" i="9"/>
  <c r="AF58" i="9"/>
  <c r="R58" i="9"/>
  <c r="Q58" i="9"/>
  <c r="P58" i="9"/>
  <c r="U58" i="9" s="1"/>
  <c r="O58" i="9"/>
  <c r="N58" i="9"/>
  <c r="M58" i="9"/>
  <c r="L58" i="9"/>
  <c r="K58" i="9"/>
  <c r="J58" i="9"/>
  <c r="I58" i="9"/>
  <c r="H58" i="9"/>
  <c r="G58" i="9"/>
  <c r="F58" i="9"/>
  <c r="E58" i="9"/>
  <c r="D58" i="9"/>
  <c r="C58" i="9"/>
  <c r="B58" i="9"/>
  <c r="A58" i="9"/>
  <c r="AF57" i="9"/>
  <c r="R57" i="9"/>
  <c r="Q57" i="9"/>
  <c r="P57" i="9"/>
  <c r="U57" i="9" s="1"/>
  <c r="O57" i="9"/>
  <c r="N57" i="9"/>
  <c r="M57" i="9"/>
  <c r="L57" i="9"/>
  <c r="K57" i="9"/>
  <c r="J57" i="9"/>
  <c r="I57" i="9"/>
  <c r="H57" i="9"/>
  <c r="G57" i="9"/>
  <c r="F57" i="9"/>
  <c r="E57" i="9"/>
  <c r="D57" i="9"/>
  <c r="C57" i="9"/>
  <c r="B57" i="9"/>
  <c r="A57" i="9"/>
  <c r="AF56" i="9"/>
  <c r="R56" i="9"/>
  <c r="Q56" i="9"/>
  <c r="P56" i="9"/>
  <c r="U56" i="9" s="1"/>
  <c r="O56" i="9"/>
  <c r="N56" i="9"/>
  <c r="M56" i="9"/>
  <c r="L56" i="9"/>
  <c r="K56" i="9"/>
  <c r="J56" i="9"/>
  <c r="I56" i="9"/>
  <c r="H56" i="9"/>
  <c r="G56" i="9"/>
  <c r="F56" i="9"/>
  <c r="E56" i="9"/>
  <c r="D56" i="9"/>
  <c r="C56" i="9"/>
  <c r="B56" i="9"/>
  <c r="A56" i="9"/>
  <c r="AF55" i="9"/>
  <c r="R55" i="9"/>
  <c r="Q55" i="9"/>
  <c r="P55" i="9"/>
  <c r="U55" i="9" s="1"/>
  <c r="O55" i="9"/>
  <c r="N55" i="9"/>
  <c r="M55" i="9"/>
  <c r="L55" i="9"/>
  <c r="K55" i="9"/>
  <c r="J55" i="9"/>
  <c r="I55" i="9"/>
  <c r="H55" i="9"/>
  <c r="G55" i="9"/>
  <c r="F55" i="9"/>
  <c r="E55" i="9"/>
  <c r="D55" i="9"/>
  <c r="C55" i="9"/>
  <c r="B55" i="9"/>
  <c r="A55" i="9"/>
  <c r="AF54" i="9"/>
  <c r="R54" i="9"/>
  <c r="Q54" i="9"/>
  <c r="P54" i="9"/>
  <c r="U54" i="9" s="1"/>
  <c r="O54" i="9"/>
  <c r="N54" i="9"/>
  <c r="M54" i="9"/>
  <c r="L54" i="9"/>
  <c r="K54" i="9"/>
  <c r="J54" i="9"/>
  <c r="I54" i="9"/>
  <c r="H54" i="9"/>
  <c r="G54" i="9"/>
  <c r="F54" i="9"/>
  <c r="E54" i="9"/>
  <c r="D54" i="9"/>
  <c r="C54" i="9"/>
  <c r="B54" i="9"/>
  <c r="A54" i="9"/>
  <c r="AF53" i="9"/>
  <c r="R53" i="9"/>
  <c r="Q53" i="9"/>
  <c r="P53" i="9"/>
  <c r="U53" i="9" s="1"/>
  <c r="O53" i="9"/>
  <c r="N53" i="9"/>
  <c r="M53" i="9"/>
  <c r="L53" i="9"/>
  <c r="K53" i="9"/>
  <c r="J53" i="9"/>
  <c r="I53" i="9"/>
  <c r="H53" i="9"/>
  <c r="G53" i="9"/>
  <c r="F53" i="9"/>
  <c r="E53" i="9"/>
  <c r="D53" i="9"/>
  <c r="C53" i="9"/>
  <c r="B53" i="9"/>
  <c r="A53" i="9"/>
  <c r="AF52" i="9"/>
  <c r="R52" i="9"/>
  <c r="Q52" i="9"/>
  <c r="P52" i="9"/>
  <c r="U52" i="9" s="1"/>
  <c r="O52" i="9"/>
  <c r="N52" i="9"/>
  <c r="M52" i="9"/>
  <c r="L52" i="9"/>
  <c r="K52" i="9"/>
  <c r="J52" i="9"/>
  <c r="I52" i="9"/>
  <c r="H52" i="9"/>
  <c r="G52" i="9"/>
  <c r="F52" i="9"/>
  <c r="E52" i="9"/>
  <c r="D52" i="9"/>
  <c r="C52" i="9"/>
  <c r="B52" i="9"/>
  <c r="A52" i="9"/>
  <c r="AF51" i="9"/>
  <c r="R51" i="9"/>
  <c r="Q51" i="9"/>
  <c r="P51" i="9"/>
  <c r="U51" i="9" s="1"/>
  <c r="O51" i="9"/>
  <c r="N51" i="9"/>
  <c r="M51" i="9"/>
  <c r="L51" i="9"/>
  <c r="K51" i="9"/>
  <c r="J51" i="9"/>
  <c r="I51" i="9"/>
  <c r="H51" i="9"/>
  <c r="G51" i="9"/>
  <c r="F51" i="9"/>
  <c r="E51" i="9"/>
  <c r="D51" i="9"/>
  <c r="C51" i="9"/>
  <c r="B51" i="9"/>
  <c r="A51" i="9"/>
  <c r="AF50" i="9"/>
  <c r="R50" i="9"/>
  <c r="Q50" i="9"/>
  <c r="P50" i="9"/>
  <c r="U50" i="9" s="1"/>
  <c r="O50" i="9"/>
  <c r="N50" i="9"/>
  <c r="M50" i="9"/>
  <c r="L50" i="9"/>
  <c r="K50" i="9"/>
  <c r="J50" i="9"/>
  <c r="I50" i="9"/>
  <c r="H50" i="9"/>
  <c r="G50" i="9"/>
  <c r="F50" i="9"/>
  <c r="E50" i="9"/>
  <c r="D50" i="9"/>
  <c r="C50" i="9"/>
  <c r="B50" i="9"/>
  <c r="A50" i="9"/>
  <c r="AF49" i="9"/>
  <c r="R49" i="9"/>
  <c r="Q49" i="9"/>
  <c r="P49" i="9"/>
  <c r="U49" i="9" s="1"/>
  <c r="O49" i="9"/>
  <c r="N49" i="9"/>
  <c r="M49" i="9"/>
  <c r="L49" i="9"/>
  <c r="K49" i="9"/>
  <c r="J49" i="9"/>
  <c r="I49" i="9"/>
  <c r="H49" i="9"/>
  <c r="G49" i="9"/>
  <c r="F49" i="9"/>
  <c r="E49" i="9"/>
  <c r="D49" i="9"/>
  <c r="C49" i="9"/>
  <c r="B49" i="9"/>
  <c r="A49" i="9"/>
  <c r="AF48" i="9"/>
  <c r="R48" i="9"/>
  <c r="Q48" i="9"/>
  <c r="P48" i="9"/>
  <c r="U48" i="9" s="1"/>
  <c r="O48" i="9"/>
  <c r="N48" i="9"/>
  <c r="M48" i="9"/>
  <c r="L48" i="9"/>
  <c r="K48" i="9"/>
  <c r="J48" i="9"/>
  <c r="I48" i="9"/>
  <c r="H48" i="9"/>
  <c r="G48" i="9"/>
  <c r="F48" i="9"/>
  <c r="E48" i="9"/>
  <c r="D48" i="9"/>
  <c r="C48" i="9"/>
  <c r="B48" i="9"/>
  <c r="A48" i="9"/>
  <c r="AF47" i="9"/>
  <c r="R47" i="9"/>
  <c r="Q47" i="9"/>
  <c r="P47" i="9"/>
  <c r="U47" i="9" s="1"/>
  <c r="O47" i="9"/>
  <c r="N47" i="9"/>
  <c r="M47" i="9"/>
  <c r="L47" i="9"/>
  <c r="K47" i="9"/>
  <c r="J47" i="9"/>
  <c r="I47" i="9"/>
  <c r="H47" i="9"/>
  <c r="G47" i="9"/>
  <c r="F47" i="9"/>
  <c r="E47" i="9"/>
  <c r="D47" i="9"/>
  <c r="C47" i="9"/>
  <c r="B47" i="9"/>
  <c r="A47" i="9"/>
  <c r="AF46" i="9"/>
  <c r="R46" i="9"/>
  <c r="Q46" i="9"/>
  <c r="P46" i="9"/>
  <c r="U46" i="9" s="1"/>
  <c r="O46" i="9"/>
  <c r="N46" i="9"/>
  <c r="M46" i="9"/>
  <c r="L46" i="9"/>
  <c r="K46" i="9"/>
  <c r="J46" i="9"/>
  <c r="I46" i="9"/>
  <c r="H46" i="9"/>
  <c r="G46" i="9"/>
  <c r="F46" i="9"/>
  <c r="E46" i="9"/>
  <c r="D46" i="9"/>
  <c r="C46" i="9"/>
  <c r="B46" i="9"/>
  <c r="A46" i="9"/>
  <c r="AF45" i="9"/>
  <c r="R45" i="9"/>
  <c r="Q45" i="9"/>
  <c r="P45" i="9"/>
  <c r="U45" i="9" s="1"/>
  <c r="O45" i="9"/>
  <c r="N45" i="9"/>
  <c r="M45" i="9"/>
  <c r="L45" i="9"/>
  <c r="K45" i="9"/>
  <c r="J45" i="9"/>
  <c r="I45" i="9"/>
  <c r="H45" i="9"/>
  <c r="G45" i="9"/>
  <c r="F45" i="9"/>
  <c r="E45" i="9"/>
  <c r="D45" i="9"/>
  <c r="C45" i="9"/>
  <c r="B45" i="9"/>
  <c r="A45" i="9"/>
  <c r="AF44" i="9"/>
  <c r="R44" i="9"/>
  <c r="Q44" i="9"/>
  <c r="P44" i="9"/>
  <c r="U44" i="9" s="1"/>
  <c r="O44" i="9"/>
  <c r="N44" i="9"/>
  <c r="M44" i="9"/>
  <c r="L44" i="9"/>
  <c r="K44" i="9"/>
  <c r="J44" i="9"/>
  <c r="I44" i="9"/>
  <c r="H44" i="9"/>
  <c r="G44" i="9"/>
  <c r="F44" i="9"/>
  <c r="E44" i="9"/>
  <c r="D44" i="9"/>
  <c r="C44" i="9"/>
  <c r="B44" i="9"/>
  <c r="A44" i="9"/>
  <c r="AF43" i="9"/>
  <c r="R43" i="9"/>
  <c r="Q43" i="9"/>
  <c r="P43" i="9"/>
  <c r="U43" i="9" s="1"/>
  <c r="O43" i="9"/>
  <c r="N43" i="9"/>
  <c r="M43" i="9"/>
  <c r="L43" i="9"/>
  <c r="K43" i="9"/>
  <c r="J43" i="9"/>
  <c r="I43" i="9"/>
  <c r="H43" i="9"/>
  <c r="G43" i="9"/>
  <c r="F43" i="9"/>
  <c r="E43" i="9"/>
  <c r="D43" i="9"/>
  <c r="C43" i="9"/>
  <c r="B43" i="9"/>
  <c r="A43" i="9"/>
  <c r="AF42" i="9"/>
  <c r="R42" i="9"/>
  <c r="Q42" i="9"/>
  <c r="P42" i="9"/>
  <c r="U42" i="9" s="1"/>
  <c r="O42" i="9"/>
  <c r="N42" i="9"/>
  <c r="M42" i="9"/>
  <c r="L42" i="9"/>
  <c r="K42" i="9"/>
  <c r="J42" i="9"/>
  <c r="I42" i="9"/>
  <c r="H42" i="9"/>
  <c r="G42" i="9"/>
  <c r="F42" i="9"/>
  <c r="E42" i="9"/>
  <c r="D42" i="9"/>
  <c r="C42" i="9"/>
  <c r="B42" i="9"/>
  <c r="A42" i="9"/>
  <c r="AF41" i="9"/>
  <c r="R41" i="9"/>
  <c r="Q41" i="9"/>
  <c r="P41" i="9"/>
  <c r="U41" i="9" s="1"/>
  <c r="O41" i="9"/>
  <c r="N41" i="9"/>
  <c r="M41" i="9"/>
  <c r="L41" i="9"/>
  <c r="K41" i="9"/>
  <c r="J41" i="9"/>
  <c r="I41" i="9"/>
  <c r="H41" i="9"/>
  <c r="G41" i="9"/>
  <c r="F41" i="9"/>
  <c r="E41" i="9"/>
  <c r="D41" i="9"/>
  <c r="C41" i="9"/>
  <c r="B41" i="9"/>
  <c r="A41" i="9"/>
  <c r="AF40" i="9"/>
  <c r="R40" i="9"/>
  <c r="Q40" i="9"/>
  <c r="P40" i="9"/>
  <c r="U40" i="9" s="1"/>
  <c r="O40" i="9"/>
  <c r="N40" i="9"/>
  <c r="M40" i="9"/>
  <c r="L40" i="9"/>
  <c r="K40" i="9"/>
  <c r="J40" i="9"/>
  <c r="I40" i="9"/>
  <c r="H40" i="9"/>
  <c r="G40" i="9"/>
  <c r="F40" i="9"/>
  <c r="E40" i="9"/>
  <c r="D40" i="9"/>
  <c r="C40" i="9"/>
  <c r="B40" i="9"/>
  <c r="A40" i="9"/>
  <c r="AF39" i="9"/>
  <c r="R39" i="9"/>
  <c r="Q39" i="9"/>
  <c r="P39" i="9"/>
  <c r="U39" i="9" s="1"/>
  <c r="O39" i="9"/>
  <c r="N39" i="9"/>
  <c r="M39" i="9"/>
  <c r="L39" i="9"/>
  <c r="K39" i="9"/>
  <c r="J39" i="9"/>
  <c r="I39" i="9"/>
  <c r="H39" i="9"/>
  <c r="G39" i="9"/>
  <c r="F39" i="9"/>
  <c r="E39" i="9"/>
  <c r="D39" i="9"/>
  <c r="C39" i="9"/>
  <c r="B39" i="9"/>
  <c r="A39" i="9"/>
  <c r="AF38" i="9"/>
  <c r="R38" i="9"/>
  <c r="Q38" i="9"/>
  <c r="P38" i="9"/>
  <c r="U38" i="9" s="1"/>
  <c r="O38" i="9"/>
  <c r="N38" i="9"/>
  <c r="M38" i="9"/>
  <c r="L38" i="9"/>
  <c r="K38" i="9"/>
  <c r="J38" i="9"/>
  <c r="I38" i="9"/>
  <c r="H38" i="9"/>
  <c r="G38" i="9"/>
  <c r="F38" i="9"/>
  <c r="E38" i="9"/>
  <c r="D38" i="9"/>
  <c r="C38" i="9"/>
  <c r="B38" i="9"/>
  <c r="A38" i="9"/>
  <c r="AF37" i="9"/>
  <c r="R37" i="9"/>
  <c r="Q37" i="9"/>
  <c r="P37" i="9"/>
  <c r="U37" i="9" s="1"/>
  <c r="O37" i="9"/>
  <c r="N37" i="9"/>
  <c r="M37" i="9"/>
  <c r="L37" i="9"/>
  <c r="K37" i="9"/>
  <c r="J37" i="9"/>
  <c r="I37" i="9"/>
  <c r="H37" i="9"/>
  <c r="G37" i="9"/>
  <c r="F37" i="9"/>
  <c r="E37" i="9"/>
  <c r="D37" i="9"/>
  <c r="C37" i="9"/>
  <c r="B37" i="9"/>
  <c r="A37" i="9"/>
  <c r="AF36" i="9"/>
  <c r="R36" i="9"/>
  <c r="Q36" i="9"/>
  <c r="P36" i="9"/>
  <c r="U36" i="9" s="1"/>
  <c r="O36" i="9"/>
  <c r="N36" i="9"/>
  <c r="M36" i="9"/>
  <c r="L36" i="9"/>
  <c r="K36" i="9"/>
  <c r="J36" i="9"/>
  <c r="I36" i="9"/>
  <c r="H36" i="9"/>
  <c r="G36" i="9"/>
  <c r="F36" i="9"/>
  <c r="E36" i="9"/>
  <c r="D36" i="9"/>
  <c r="C36" i="9"/>
  <c r="B36" i="9"/>
  <c r="A36" i="9"/>
  <c r="AF35" i="9"/>
  <c r="R35" i="9"/>
  <c r="Q35" i="9"/>
  <c r="P35" i="9"/>
  <c r="U35" i="9" s="1"/>
  <c r="O35" i="9"/>
  <c r="N35" i="9"/>
  <c r="M35" i="9"/>
  <c r="L35" i="9"/>
  <c r="K35" i="9"/>
  <c r="J35" i="9"/>
  <c r="I35" i="9"/>
  <c r="H35" i="9"/>
  <c r="G35" i="9"/>
  <c r="F35" i="9"/>
  <c r="E35" i="9"/>
  <c r="D35" i="9"/>
  <c r="C35" i="9"/>
  <c r="B35" i="9"/>
  <c r="A35" i="9"/>
  <c r="AF34" i="9"/>
  <c r="R34" i="9"/>
  <c r="Q34" i="9"/>
  <c r="P34" i="9"/>
  <c r="U34" i="9" s="1"/>
  <c r="O34" i="9"/>
  <c r="N34" i="9"/>
  <c r="M34" i="9"/>
  <c r="L34" i="9"/>
  <c r="K34" i="9"/>
  <c r="J34" i="9"/>
  <c r="I34" i="9"/>
  <c r="H34" i="9"/>
  <c r="G34" i="9"/>
  <c r="F34" i="9"/>
  <c r="E34" i="9"/>
  <c r="D34" i="9"/>
  <c r="C34" i="9"/>
  <c r="B34" i="9"/>
  <c r="A34" i="9"/>
  <c r="AF33" i="9"/>
  <c r="R33" i="9"/>
  <c r="Q33" i="9"/>
  <c r="P33" i="9"/>
  <c r="U33" i="9" s="1"/>
  <c r="O33" i="9"/>
  <c r="N33" i="9"/>
  <c r="M33" i="9"/>
  <c r="L33" i="9"/>
  <c r="K33" i="9"/>
  <c r="J33" i="9"/>
  <c r="I33" i="9"/>
  <c r="H33" i="9"/>
  <c r="G33" i="9"/>
  <c r="F33" i="9"/>
  <c r="E33" i="9"/>
  <c r="D33" i="9"/>
  <c r="C33" i="9"/>
  <c r="B33" i="9"/>
  <c r="A33" i="9"/>
  <c r="AF32" i="9"/>
  <c r="R32" i="9"/>
  <c r="Q32" i="9"/>
  <c r="P32" i="9"/>
  <c r="U32" i="9" s="1"/>
  <c r="O32" i="9"/>
  <c r="N32" i="9"/>
  <c r="M32" i="9"/>
  <c r="L32" i="9"/>
  <c r="K32" i="9"/>
  <c r="J32" i="9"/>
  <c r="I32" i="9"/>
  <c r="H32" i="9"/>
  <c r="G32" i="9"/>
  <c r="F32" i="9"/>
  <c r="E32" i="9"/>
  <c r="D32" i="9"/>
  <c r="C32" i="9"/>
  <c r="B32" i="9"/>
  <c r="A32" i="9"/>
  <c r="AF31" i="9"/>
  <c r="R31" i="9"/>
  <c r="Q31" i="9"/>
  <c r="P31" i="9"/>
  <c r="U31" i="9" s="1"/>
  <c r="O31" i="9"/>
  <c r="N31" i="9"/>
  <c r="M31" i="9"/>
  <c r="L31" i="9"/>
  <c r="K31" i="9"/>
  <c r="J31" i="9"/>
  <c r="I31" i="9"/>
  <c r="H31" i="9"/>
  <c r="G31" i="9"/>
  <c r="F31" i="9"/>
  <c r="E31" i="9"/>
  <c r="D31" i="9"/>
  <c r="C31" i="9"/>
  <c r="B31" i="9"/>
  <c r="A31" i="9"/>
  <c r="AF30" i="9"/>
  <c r="R30" i="9"/>
  <c r="Q30" i="9"/>
  <c r="P30" i="9"/>
  <c r="U30" i="9" s="1"/>
  <c r="O30" i="9"/>
  <c r="N30" i="9"/>
  <c r="M30" i="9"/>
  <c r="L30" i="9"/>
  <c r="K30" i="9"/>
  <c r="J30" i="9"/>
  <c r="I30" i="9"/>
  <c r="H30" i="9"/>
  <c r="G30" i="9"/>
  <c r="F30" i="9"/>
  <c r="E30" i="9"/>
  <c r="D30" i="9"/>
  <c r="C30" i="9"/>
  <c r="B30" i="9"/>
  <c r="A30" i="9"/>
  <c r="AF29" i="9"/>
  <c r="R29" i="9"/>
  <c r="Q29" i="9"/>
  <c r="P29" i="9"/>
  <c r="U29" i="9" s="1"/>
  <c r="O29" i="9"/>
  <c r="N29" i="9"/>
  <c r="M29" i="9"/>
  <c r="L29" i="9"/>
  <c r="K29" i="9"/>
  <c r="J29" i="9"/>
  <c r="I29" i="9"/>
  <c r="H29" i="9"/>
  <c r="G29" i="9"/>
  <c r="F29" i="9"/>
  <c r="E29" i="9"/>
  <c r="D29" i="9"/>
  <c r="C29" i="9"/>
  <c r="B29" i="9"/>
  <c r="A29" i="9"/>
  <c r="AF28" i="9"/>
  <c r="R28" i="9"/>
  <c r="Q28" i="9"/>
  <c r="P28" i="9"/>
  <c r="U28" i="9" s="1"/>
  <c r="O28" i="9"/>
  <c r="N28" i="9"/>
  <c r="M28" i="9"/>
  <c r="L28" i="9"/>
  <c r="K28" i="9"/>
  <c r="J28" i="9"/>
  <c r="I28" i="9"/>
  <c r="H28" i="9"/>
  <c r="G28" i="9"/>
  <c r="F28" i="9"/>
  <c r="E28" i="9"/>
  <c r="D28" i="9"/>
  <c r="C28" i="9"/>
  <c r="B28" i="9"/>
  <c r="A28" i="9"/>
  <c r="AF27" i="9"/>
  <c r="R27" i="9"/>
  <c r="Q27" i="9"/>
  <c r="P27" i="9"/>
  <c r="U27" i="9" s="1"/>
  <c r="O27" i="9"/>
  <c r="N27" i="9"/>
  <c r="M27" i="9"/>
  <c r="L27" i="9"/>
  <c r="K27" i="9"/>
  <c r="J27" i="9"/>
  <c r="I27" i="9"/>
  <c r="H27" i="9"/>
  <c r="G27" i="9"/>
  <c r="F27" i="9"/>
  <c r="E27" i="9"/>
  <c r="D27" i="9"/>
  <c r="C27" i="9"/>
  <c r="B27" i="9"/>
  <c r="A27" i="9"/>
  <c r="AF26" i="9"/>
  <c r="R26" i="9"/>
  <c r="Q26" i="9"/>
  <c r="P26" i="9"/>
  <c r="U26" i="9" s="1"/>
  <c r="O26" i="9"/>
  <c r="N26" i="9"/>
  <c r="M26" i="9"/>
  <c r="L26" i="9"/>
  <c r="K26" i="9"/>
  <c r="J26" i="9"/>
  <c r="I26" i="9"/>
  <c r="H26" i="9"/>
  <c r="G26" i="9"/>
  <c r="F26" i="9"/>
  <c r="E26" i="9"/>
  <c r="D26" i="9"/>
  <c r="C26" i="9"/>
  <c r="B26" i="9"/>
  <c r="A26" i="9"/>
  <c r="AF25" i="9"/>
  <c r="R25" i="9"/>
  <c r="Q25" i="9"/>
  <c r="P25" i="9"/>
  <c r="U25" i="9" s="1"/>
  <c r="O25" i="9"/>
  <c r="N25" i="9"/>
  <c r="M25" i="9"/>
  <c r="L25" i="9"/>
  <c r="K25" i="9"/>
  <c r="J25" i="9"/>
  <c r="I25" i="9"/>
  <c r="H25" i="9"/>
  <c r="G25" i="9"/>
  <c r="F25" i="9"/>
  <c r="E25" i="9"/>
  <c r="D25" i="9"/>
  <c r="C25" i="9"/>
  <c r="B25" i="9"/>
  <c r="A25" i="9"/>
  <c r="AF24" i="9"/>
  <c r="R24" i="9"/>
  <c r="Q24" i="9"/>
  <c r="P24" i="9"/>
  <c r="U24" i="9" s="1"/>
  <c r="O24" i="9"/>
  <c r="N24" i="9"/>
  <c r="M24" i="9"/>
  <c r="L24" i="9"/>
  <c r="K24" i="9"/>
  <c r="J24" i="9"/>
  <c r="I24" i="9"/>
  <c r="H24" i="9"/>
  <c r="G24" i="9"/>
  <c r="F24" i="9"/>
  <c r="E24" i="9"/>
  <c r="D24" i="9"/>
  <c r="C24" i="9"/>
  <c r="B24" i="9"/>
  <c r="A24" i="9"/>
  <c r="AF23" i="9"/>
  <c r="R23" i="9"/>
  <c r="Q23" i="9"/>
  <c r="P23" i="9"/>
  <c r="U23" i="9" s="1"/>
  <c r="O23" i="9"/>
  <c r="N23" i="9"/>
  <c r="M23" i="9"/>
  <c r="L23" i="9"/>
  <c r="K23" i="9"/>
  <c r="J23" i="9"/>
  <c r="I23" i="9"/>
  <c r="H23" i="9"/>
  <c r="G23" i="9"/>
  <c r="F23" i="9"/>
  <c r="E23" i="9"/>
  <c r="D23" i="9"/>
  <c r="C23" i="9"/>
  <c r="B23" i="9"/>
  <c r="A23" i="9"/>
  <c r="AF22" i="9"/>
  <c r="R22" i="9"/>
  <c r="Q22" i="9"/>
  <c r="P22" i="9"/>
  <c r="U22" i="9" s="1"/>
  <c r="O22" i="9"/>
  <c r="N22" i="9"/>
  <c r="M22" i="9"/>
  <c r="L22" i="9"/>
  <c r="K22" i="9"/>
  <c r="J22" i="9"/>
  <c r="I22" i="9"/>
  <c r="H22" i="9"/>
  <c r="G22" i="9"/>
  <c r="F22" i="9"/>
  <c r="E22" i="9"/>
  <c r="D22" i="9"/>
  <c r="C22" i="9"/>
  <c r="B22" i="9"/>
  <c r="A22" i="9"/>
  <c r="AF21" i="9"/>
  <c r="R21" i="9"/>
  <c r="Q21" i="9"/>
  <c r="P21" i="9"/>
  <c r="U21" i="9" s="1"/>
  <c r="O21" i="9"/>
  <c r="N21" i="9"/>
  <c r="M21" i="9"/>
  <c r="L21" i="9"/>
  <c r="K21" i="9"/>
  <c r="J21" i="9"/>
  <c r="I21" i="9"/>
  <c r="H21" i="9"/>
  <c r="G21" i="9"/>
  <c r="F21" i="9"/>
  <c r="E21" i="9"/>
  <c r="D21" i="9"/>
  <c r="C21" i="9"/>
  <c r="B21" i="9"/>
  <c r="A21" i="9"/>
  <c r="AF20" i="9"/>
  <c r="R20" i="9"/>
  <c r="Q20" i="9"/>
  <c r="P20" i="9"/>
  <c r="U20" i="9" s="1"/>
  <c r="O20" i="9"/>
  <c r="N20" i="9"/>
  <c r="M20" i="9"/>
  <c r="L20" i="9"/>
  <c r="K20" i="9"/>
  <c r="J20" i="9"/>
  <c r="I20" i="9"/>
  <c r="H20" i="9"/>
  <c r="G20" i="9"/>
  <c r="F20" i="9"/>
  <c r="E20" i="9"/>
  <c r="D20" i="9"/>
  <c r="C20" i="9"/>
  <c r="B20" i="9"/>
  <c r="A20" i="9"/>
  <c r="AF19" i="9"/>
  <c r="R19" i="9"/>
  <c r="Q19" i="9"/>
  <c r="P19" i="9"/>
  <c r="U19" i="9" s="1"/>
  <c r="O19" i="9"/>
  <c r="N19" i="9"/>
  <c r="M19" i="9"/>
  <c r="L19" i="9"/>
  <c r="K19" i="9"/>
  <c r="J19" i="9"/>
  <c r="I19" i="9"/>
  <c r="H19" i="9"/>
  <c r="G19" i="9"/>
  <c r="F19" i="9"/>
  <c r="E19" i="9"/>
  <c r="D19" i="9"/>
  <c r="C19" i="9"/>
  <c r="B19" i="9"/>
  <c r="A19" i="9"/>
  <c r="AF18" i="9"/>
  <c r="R18" i="9"/>
  <c r="Q18" i="9"/>
  <c r="P18" i="9"/>
  <c r="U18" i="9" s="1"/>
  <c r="O18" i="9"/>
  <c r="N18" i="9"/>
  <c r="M18" i="9"/>
  <c r="L18" i="9"/>
  <c r="K18" i="9"/>
  <c r="J18" i="9"/>
  <c r="I18" i="9"/>
  <c r="H18" i="9"/>
  <c r="G18" i="9"/>
  <c r="F18" i="9"/>
  <c r="E18" i="9"/>
  <c r="D18" i="9"/>
  <c r="C18" i="9"/>
  <c r="B18" i="9"/>
  <c r="A18" i="9"/>
  <c r="AF17" i="9"/>
  <c r="R17" i="9"/>
  <c r="Q17" i="9"/>
  <c r="P17" i="9"/>
  <c r="U17" i="9" s="1"/>
  <c r="O17" i="9"/>
  <c r="N17" i="9"/>
  <c r="M17" i="9"/>
  <c r="L17" i="9"/>
  <c r="K17" i="9"/>
  <c r="J17" i="9"/>
  <c r="I17" i="9"/>
  <c r="H17" i="9"/>
  <c r="G17" i="9"/>
  <c r="F17" i="9"/>
  <c r="E17" i="9"/>
  <c r="D17" i="9"/>
  <c r="C17" i="9"/>
  <c r="B17" i="9"/>
  <c r="A17" i="9"/>
  <c r="AF16" i="9"/>
  <c r="R16" i="9"/>
  <c r="Q16" i="9"/>
  <c r="P16" i="9"/>
  <c r="U16" i="9" s="1"/>
  <c r="O16" i="9"/>
  <c r="N16" i="9"/>
  <c r="M16" i="9"/>
  <c r="L16" i="9"/>
  <c r="K16" i="9"/>
  <c r="J16" i="9"/>
  <c r="I16" i="9"/>
  <c r="H16" i="9"/>
  <c r="G16" i="9"/>
  <c r="F16" i="9"/>
  <c r="E16" i="9"/>
  <c r="D16" i="9"/>
  <c r="C16" i="9"/>
  <c r="B16" i="9"/>
  <c r="A16" i="9"/>
  <c r="AF15" i="9"/>
  <c r="R15" i="9"/>
  <c r="Q15" i="9"/>
  <c r="P15" i="9"/>
  <c r="U15" i="9" s="1"/>
  <c r="O15" i="9"/>
  <c r="N15" i="9"/>
  <c r="M15" i="9"/>
  <c r="L15" i="9"/>
  <c r="K15" i="9"/>
  <c r="J15" i="9"/>
  <c r="I15" i="9"/>
  <c r="H15" i="9"/>
  <c r="G15" i="9"/>
  <c r="F15" i="9"/>
  <c r="E15" i="9"/>
  <c r="D15" i="9"/>
  <c r="C15" i="9"/>
  <c r="B15" i="9"/>
  <c r="A15" i="9"/>
  <c r="AF14" i="9"/>
  <c r="R14" i="9"/>
  <c r="Q14" i="9"/>
  <c r="P14" i="9"/>
  <c r="U14" i="9" s="1"/>
  <c r="O14" i="9"/>
  <c r="N14" i="9"/>
  <c r="M14" i="9"/>
  <c r="L14" i="9"/>
  <c r="K14" i="9"/>
  <c r="J14" i="9"/>
  <c r="I14" i="9"/>
  <c r="H14" i="9"/>
  <c r="G14" i="9"/>
  <c r="F14" i="9"/>
  <c r="E14" i="9"/>
  <c r="D14" i="9"/>
  <c r="C14" i="9"/>
  <c r="B14" i="9"/>
  <c r="A14" i="9"/>
  <c r="AF13" i="9"/>
  <c r="R13" i="9"/>
  <c r="P13" i="9"/>
  <c r="U13" i="9" s="1"/>
  <c r="O13" i="9"/>
  <c r="N13" i="9"/>
  <c r="M13" i="9"/>
  <c r="L13" i="9"/>
  <c r="K13" i="9"/>
  <c r="J13" i="9"/>
  <c r="I13" i="9"/>
  <c r="H13" i="9"/>
  <c r="G13" i="9"/>
  <c r="F13" i="9"/>
  <c r="E13" i="9"/>
  <c r="D13" i="9"/>
  <c r="C13" i="9"/>
  <c r="B13" i="9"/>
  <c r="A13" i="9"/>
  <c r="AF12" i="9"/>
  <c r="R12" i="9"/>
  <c r="O12" i="9"/>
  <c r="N12" i="9"/>
  <c r="M12" i="9"/>
  <c r="L12" i="9"/>
  <c r="K12" i="9"/>
  <c r="J12" i="9"/>
  <c r="H12" i="9"/>
  <c r="G12" i="9"/>
  <c r="E12" i="9"/>
  <c r="D12" i="9"/>
  <c r="C12" i="9"/>
  <c r="B12" i="9"/>
  <c r="D3" i="9"/>
  <c r="BL143" i="73"/>
  <c r="BF143" i="73"/>
  <c r="AY143" i="73"/>
  <c r="AQ143" i="73"/>
  <c r="AM143" i="73"/>
  <c r="AJ143" i="73"/>
  <c r="AB143" i="73"/>
  <c r="BL142" i="73"/>
  <c r="BF142" i="73"/>
  <c r="AY142" i="73"/>
  <c r="AQ142" i="73"/>
  <c r="AM142" i="73"/>
  <c r="AJ142" i="73"/>
  <c r="AB142" i="73"/>
  <c r="BL141" i="73"/>
  <c r="BF141" i="73"/>
  <c r="AY141" i="73"/>
  <c r="AQ141" i="73"/>
  <c r="AM141" i="73"/>
  <c r="AJ141" i="73"/>
  <c r="AB141" i="73"/>
  <c r="BL140" i="73"/>
  <c r="BF140" i="73"/>
  <c r="AY140" i="73"/>
  <c r="AQ140" i="73"/>
  <c r="AM140" i="73"/>
  <c r="AJ140" i="73"/>
  <c r="AB140" i="73"/>
  <c r="BL139" i="73"/>
  <c r="BF139" i="73"/>
  <c r="AY139" i="73"/>
  <c r="AQ139" i="73"/>
  <c r="AM139" i="73"/>
  <c r="AJ139" i="73"/>
  <c r="AB139" i="73"/>
  <c r="BL138" i="73"/>
  <c r="BF138" i="73"/>
  <c r="AY138" i="73"/>
  <c r="AQ138" i="73"/>
  <c r="AM138" i="73"/>
  <c r="AJ138" i="73"/>
  <c r="AB138" i="73"/>
  <c r="BL137" i="73"/>
  <c r="BF137" i="73"/>
  <c r="AY137" i="73"/>
  <c r="AQ137" i="73"/>
  <c r="AM137" i="73"/>
  <c r="AJ137" i="73"/>
  <c r="AB137" i="73"/>
  <c r="BL136" i="73"/>
  <c r="BF136" i="73"/>
  <c r="AY136" i="73"/>
  <c r="AQ136" i="73"/>
  <c r="AM136" i="73"/>
  <c r="AJ136" i="73"/>
  <c r="AB136" i="73"/>
  <c r="BL135" i="73"/>
  <c r="BF135" i="73"/>
  <c r="AY135" i="73"/>
  <c r="AQ135" i="73"/>
  <c r="AM135" i="73"/>
  <c r="AJ135" i="73"/>
  <c r="AB135" i="73"/>
  <c r="BL134" i="73"/>
  <c r="BF134" i="73"/>
  <c r="AY134" i="73"/>
  <c r="AQ134" i="73"/>
  <c r="AM134" i="73"/>
  <c r="AJ134" i="73"/>
  <c r="AB134" i="73"/>
  <c r="BL133" i="73"/>
  <c r="BF133" i="73"/>
  <c r="AY133" i="73"/>
  <c r="AQ133" i="73"/>
  <c r="AM133" i="73"/>
  <c r="AJ133" i="73"/>
  <c r="AB133" i="73"/>
  <c r="BL132" i="73"/>
  <c r="BF132" i="73"/>
  <c r="AY132" i="73"/>
  <c r="AQ132" i="73"/>
  <c r="AM132" i="73"/>
  <c r="AJ132" i="73"/>
  <c r="AB132" i="73"/>
  <c r="BL131" i="73"/>
  <c r="BF131" i="73"/>
  <c r="AY131" i="73"/>
  <c r="AQ131" i="73"/>
  <c r="AM131" i="73"/>
  <c r="AJ131" i="73"/>
  <c r="AB131" i="73"/>
  <c r="BL130" i="73"/>
  <c r="BF130" i="73"/>
  <c r="AY130" i="73"/>
  <c r="AQ130" i="73"/>
  <c r="AM130" i="73"/>
  <c r="AJ130" i="73"/>
  <c r="AB130" i="73"/>
  <c r="BL129" i="73"/>
  <c r="BF129" i="73"/>
  <c r="AY129" i="73"/>
  <c r="AQ129" i="73"/>
  <c r="AM129" i="73"/>
  <c r="AJ129" i="73"/>
  <c r="AB129" i="73"/>
  <c r="BL128" i="73"/>
  <c r="BF128" i="73"/>
  <c r="AY128" i="73"/>
  <c r="AQ128" i="73"/>
  <c r="AM128" i="73"/>
  <c r="AJ128" i="73"/>
  <c r="AB128" i="73"/>
  <c r="BL127" i="73"/>
  <c r="BF127" i="73"/>
  <c r="AY127" i="73"/>
  <c r="AQ127" i="73"/>
  <c r="AM127" i="73"/>
  <c r="AJ127" i="73"/>
  <c r="AB127" i="73"/>
  <c r="BL126" i="73"/>
  <c r="BF126" i="73"/>
  <c r="AY126" i="73"/>
  <c r="AQ126" i="73"/>
  <c r="AM126" i="73"/>
  <c r="AJ126" i="73"/>
  <c r="AB126" i="73"/>
  <c r="BL125" i="73"/>
  <c r="BF125" i="73"/>
  <c r="AY125" i="73"/>
  <c r="AQ125" i="73"/>
  <c r="AM125" i="73"/>
  <c r="AJ125" i="73"/>
  <c r="AB125" i="73"/>
  <c r="BL124" i="73"/>
  <c r="BF124" i="73"/>
  <c r="AY124" i="73"/>
  <c r="AQ124" i="73"/>
  <c r="AM124" i="73"/>
  <c r="AJ124" i="73"/>
  <c r="AB124" i="73"/>
  <c r="BL123" i="73"/>
  <c r="BF123" i="73"/>
  <c r="AY123" i="73"/>
  <c r="AQ123" i="73"/>
  <c r="AM123" i="73"/>
  <c r="AJ123" i="73"/>
  <c r="AB123" i="73"/>
  <c r="BL122" i="73"/>
  <c r="BF122" i="73"/>
  <c r="AY122" i="73"/>
  <c r="AQ122" i="73"/>
  <c r="AM122" i="73"/>
  <c r="AJ122" i="73"/>
  <c r="AB122" i="73"/>
  <c r="BL121" i="73"/>
  <c r="BF121" i="73"/>
  <c r="AY121" i="73"/>
  <c r="AQ121" i="73"/>
  <c r="AM121" i="73"/>
  <c r="AJ121" i="73"/>
  <c r="AB121" i="73"/>
  <c r="BL120" i="73"/>
  <c r="BF120" i="73"/>
  <c r="AY120" i="73"/>
  <c r="AQ120" i="73"/>
  <c r="AM120" i="73"/>
  <c r="AJ120" i="73"/>
  <c r="AB120" i="73"/>
  <c r="BL119" i="73"/>
  <c r="BF119" i="73"/>
  <c r="AY119" i="73"/>
  <c r="AQ119" i="73"/>
  <c r="AM119" i="73"/>
  <c r="AJ119" i="73"/>
  <c r="AB119" i="73"/>
  <c r="BL118" i="73"/>
  <c r="BF118" i="73"/>
  <c r="AY118" i="73"/>
  <c r="AQ118" i="73"/>
  <c r="AM118" i="73"/>
  <c r="AJ118" i="73"/>
  <c r="AB118" i="73"/>
  <c r="BL117" i="73"/>
  <c r="BF117" i="73"/>
  <c r="AY117" i="73"/>
  <c r="AQ117" i="73"/>
  <c r="AM117" i="73"/>
  <c r="AJ117" i="73"/>
  <c r="AB117" i="73"/>
  <c r="BL116" i="73"/>
  <c r="BF116" i="73"/>
  <c r="AY116" i="73"/>
  <c r="AQ116" i="73"/>
  <c r="AM116" i="73"/>
  <c r="AJ116" i="73"/>
  <c r="AB116" i="73"/>
  <c r="BL115" i="73"/>
  <c r="BF115" i="73"/>
  <c r="AY115" i="73"/>
  <c r="AQ115" i="73"/>
  <c r="AM115" i="73"/>
  <c r="AJ115" i="73"/>
  <c r="AB115" i="73"/>
  <c r="BL114" i="73"/>
  <c r="BF114" i="73"/>
  <c r="AY114" i="73"/>
  <c r="AQ114" i="73"/>
  <c r="AM114" i="73"/>
  <c r="AJ114" i="73"/>
  <c r="AB114" i="73"/>
  <c r="BL113" i="73"/>
  <c r="BF113" i="73"/>
  <c r="AY113" i="73"/>
  <c r="AQ113" i="73"/>
  <c r="AM113" i="73"/>
  <c r="AJ113" i="73"/>
  <c r="AB113" i="73"/>
  <c r="BL112" i="73"/>
  <c r="BF112" i="73"/>
  <c r="AY112" i="73"/>
  <c r="AQ112" i="73"/>
  <c r="AM112" i="73"/>
  <c r="AJ112" i="73"/>
  <c r="AB112" i="73"/>
  <c r="BL111" i="73"/>
  <c r="BF111" i="73"/>
  <c r="AY111" i="73"/>
  <c r="AQ111" i="73"/>
  <c r="AM111" i="73"/>
  <c r="AJ111" i="73"/>
  <c r="AB111" i="73"/>
  <c r="BL110" i="73"/>
  <c r="BF110" i="73"/>
  <c r="AY110" i="73"/>
  <c r="AQ110" i="73"/>
  <c r="AM110" i="73"/>
  <c r="AJ110" i="73"/>
  <c r="AB110" i="73"/>
  <c r="BL109" i="73"/>
  <c r="BF109" i="73"/>
  <c r="AY109" i="73"/>
  <c r="AQ109" i="73"/>
  <c r="AM109" i="73"/>
  <c r="AJ109" i="73"/>
  <c r="AB109" i="73"/>
  <c r="BL108" i="73"/>
  <c r="BF108" i="73"/>
  <c r="AY108" i="73"/>
  <c r="AQ108" i="73"/>
  <c r="AM108" i="73"/>
  <c r="AJ108" i="73"/>
  <c r="AB108" i="73"/>
  <c r="BL107" i="73"/>
  <c r="BF107" i="73"/>
  <c r="AY107" i="73"/>
  <c r="AQ107" i="73"/>
  <c r="AM107" i="73"/>
  <c r="AJ107" i="73"/>
  <c r="AB107" i="73"/>
  <c r="BL106" i="73"/>
  <c r="BF106" i="73"/>
  <c r="AY106" i="73"/>
  <c r="AQ106" i="73"/>
  <c r="AM106" i="73"/>
  <c r="AJ106" i="73"/>
  <c r="AB106" i="73"/>
  <c r="BL105" i="73"/>
  <c r="BF105" i="73"/>
  <c r="AY105" i="73"/>
  <c r="AQ105" i="73"/>
  <c r="AM105" i="73"/>
  <c r="AJ105" i="73"/>
  <c r="AB105" i="73"/>
  <c r="BL104" i="73"/>
  <c r="BF104" i="73"/>
  <c r="AY104" i="73"/>
  <c r="AQ104" i="73"/>
  <c r="AM104" i="73"/>
  <c r="AJ104" i="73"/>
  <c r="AB104" i="73"/>
  <c r="BL103" i="73"/>
  <c r="BF103" i="73"/>
  <c r="AY103" i="73"/>
  <c r="AQ103" i="73"/>
  <c r="AM103" i="73"/>
  <c r="AJ103" i="73"/>
  <c r="AB103" i="73"/>
  <c r="BL102" i="73"/>
  <c r="BF102" i="73"/>
  <c r="AY102" i="73"/>
  <c r="AQ102" i="73"/>
  <c r="AM102" i="73"/>
  <c r="AJ102" i="73"/>
  <c r="AB102" i="73"/>
  <c r="BL101" i="73"/>
  <c r="BF101" i="73"/>
  <c r="AY101" i="73"/>
  <c r="AQ101" i="73"/>
  <c r="AM101" i="73"/>
  <c r="AJ101" i="73"/>
  <c r="AB101" i="73"/>
  <c r="BL100" i="73"/>
  <c r="BF100" i="73"/>
  <c r="AY100" i="73"/>
  <c r="AQ100" i="73"/>
  <c r="AM100" i="73"/>
  <c r="AJ100" i="73"/>
  <c r="AB100" i="73"/>
  <c r="BL99" i="73"/>
  <c r="BF99" i="73"/>
  <c r="AY99" i="73"/>
  <c r="AQ99" i="73"/>
  <c r="AM99" i="73"/>
  <c r="AJ99" i="73"/>
  <c r="AB99" i="73"/>
  <c r="BL98" i="73"/>
  <c r="BF98" i="73"/>
  <c r="AY98" i="73"/>
  <c r="AQ98" i="73"/>
  <c r="AM98" i="73"/>
  <c r="AJ98" i="73"/>
  <c r="AB98" i="73"/>
  <c r="BL97" i="73"/>
  <c r="BF97" i="73"/>
  <c r="AY97" i="73"/>
  <c r="AQ97" i="73"/>
  <c r="AM97" i="73"/>
  <c r="AJ97" i="73"/>
  <c r="AB97" i="73"/>
  <c r="BL96" i="73"/>
  <c r="BF96" i="73"/>
  <c r="AY96" i="73"/>
  <c r="AQ96" i="73"/>
  <c r="AM96" i="73"/>
  <c r="AJ96" i="73"/>
  <c r="AB96" i="73"/>
  <c r="BL95" i="73"/>
  <c r="BF95" i="73"/>
  <c r="AY95" i="73"/>
  <c r="AQ95" i="73"/>
  <c r="AM95" i="73"/>
  <c r="AJ95" i="73"/>
  <c r="AB95" i="73"/>
  <c r="BL94" i="73"/>
  <c r="BF94" i="73"/>
  <c r="AY94" i="73"/>
  <c r="AQ94" i="73"/>
  <c r="AM94" i="73"/>
  <c r="AJ94" i="73"/>
  <c r="AB94" i="73"/>
  <c r="BL93" i="73"/>
  <c r="BF93" i="73"/>
  <c r="AY93" i="73"/>
  <c r="AQ93" i="73"/>
  <c r="AM93" i="73"/>
  <c r="AJ93" i="73"/>
  <c r="AB93" i="73"/>
  <c r="BL92" i="73"/>
  <c r="BF92" i="73"/>
  <c r="AY92" i="73"/>
  <c r="AQ92" i="73"/>
  <c r="AM92" i="73"/>
  <c r="AJ92" i="73"/>
  <c r="AB92" i="73"/>
  <c r="BL91" i="73"/>
  <c r="BF91" i="73"/>
  <c r="AY91" i="73"/>
  <c r="AQ91" i="73"/>
  <c r="AM91" i="73"/>
  <c r="AJ91" i="73"/>
  <c r="AB91" i="73"/>
  <c r="BL90" i="73"/>
  <c r="BF90" i="73"/>
  <c r="AY90" i="73"/>
  <c r="AQ90" i="73"/>
  <c r="AM90" i="73"/>
  <c r="AJ90" i="73"/>
  <c r="AB90" i="73"/>
  <c r="BL89" i="73"/>
  <c r="BF89" i="73"/>
  <c r="AY89" i="73"/>
  <c r="AQ89" i="73"/>
  <c r="AM89" i="73"/>
  <c r="AJ89" i="73"/>
  <c r="AB89" i="73"/>
  <c r="BL88" i="73"/>
  <c r="BF88" i="73"/>
  <c r="AY88" i="73"/>
  <c r="AQ88" i="73"/>
  <c r="AM88" i="73"/>
  <c r="AJ88" i="73"/>
  <c r="AB88" i="73"/>
  <c r="BL87" i="73"/>
  <c r="BF87" i="73"/>
  <c r="AY87" i="73"/>
  <c r="AQ87" i="73"/>
  <c r="AM87" i="73"/>
  <c r="AJ87" i="73"/>
  <c r="AB87" i="73"/>
  <c r="BL86" i="73"/>
  <c r="BF86" i="73"/>
  <c r="AY86" i="73"/>
  <c r="AQ86" i="73"/>
  <c r="AM86" i="73"/>
  <c r="AJ86" i="73"/>
  <c r="AB86" i="73"/>
  <c r="BL85" i="73"/>
  <c r="BF85" i="73"/>
  <c r="AY85" i="73"/>
  <c r="AQ85" i="73"/>
  <c r="AM85" i="73"/>
  <c r="AJ85" i="73"/>
  <c r="AB85" i="73"/>
  <c r="BL84" i="73"/>
  <c r="BF84" i="73"/>
  <c r="AY84" i="73"/>
  <c r="AQ84" i="73"/>
  <c r="AM84" i="73"/>
  <c r="AJ84" i="73"/>
  <c r="AB84" i="73"/>
  <c r="BL83" i="73"/>
  <c r="BF83" i="73"/>
  <c r="AY83" i="73"/>
  <c r="AQ83" i="73"/>
  <c r="AM83" i="73"/>
  <c r="AJ83" i="73"/>
  <c r="AB83" i="73"/>
  <c r="BL82" i="73"/>
  <c r="BF82" i="73"/>
  <c r="AY82" i="73"/>
  <c r="AQ82" i="73"/>
  <c r="AM82" i="73"/>
  <c r="AJ82" i="73"/>
  <c r="AB82" i="73"/>
  <c r="BL81" i="73"/>
  <c r="BF81" i="73"/>
  <c r="AY81" i="73"/>
  <c r="AQ81" i="73"/>
  <c r="AM81" i="73"/>
  <c r="AJ81" i="73"/>
  <c r="AB81" i="73"/>
  <c r="BL80" i="73"/>
  <c r="BF80" i="73"/>
  <c r="AY80" i="73"/>
  <c r="AQ80" i="73"/>
  <c r="AM80" i="73"/>
  <c r="AJ80" i="73"/>
  <c r="AB80" i="73"/>
  <c r="BL79" i="73"/>
  <c r="BF79" i="73"/>
  <c r="AY79" i="73"/>
  <c r="AQ79" i="73"/>
  <c r="AM79" i="73"/>
  <c r="AJ79" i="73"/>
  <c r="AB79" i="73"/>
  <c r="BL78" i="73"/>
  <c r="BF78" i="73"/>
  <c r="AY78" i="73"/>
  <c r="AQ78" i="73"/>
  <c r="AM78" i="73"/>
  <c r="AJ78" i="73"/>
  <c r="AB78" i="73"/>
  <c r="BL77" i="73"/>
  <c r="BF77" i="73"/>
  <c r="AY77" i="73"/>
  <c r="AQ77" i="73"/>
  <c r="AM77" i="73"/>
  <c r="AJ77" i="73"/>
  <c r="AB77" i="73"/>
  <c r="BL76" i="73"/>
  <c r="BF76" i="73"/>
  <c r="AY76" i="73"/>
  <c r="AQ76" i="73"/>
  <c r="AM76" i="73"/>
  <c r="AJ76" i="73"/>
  <c r="AB76" i="73"/>
  <c r="BL75" i="73"/>
  <c r="BF75" i="73"/>
  <c r="AY75" i="73"/>
  <c r="AQ75" i="73"/>
  <c r="AM75" i="73"/>
  <c r="AJ75" i="73"/>
  <c r="AB75" i="73"/>
  <c r="BL74" i="73"/>
  <c r="BF74" i="73"/>
  <c r="AY74" i="73"/>
  <c r="AQ74" i="73"/>
  <c r="AM74" i="73"/>
  <c r="AJ74" i="73"/>
  <c r="AB74" i="73"/>
  <c r="BL73" i="73"/>
  <c r="BF73" i="73"/>
  <c r="AY73" i="73"/>
  <c r="AQ73" i="73"/>
  <c r="AM73" i="73"/>
  <c r="AJ73" i="73"/>
  <c r="AB73" i="73"/>
  <c r="BL72" i="73"/>
  <c r="BF72" i="73"/>
  <c r="AY72" i="73"/>
  <c r="AQ72" i="73"/>
  <c r="AM72" i="73"/>
  <c r="AJ72" i="73"/>
  <c r="AB72" i="73"/>
  <c r="BL71" i="73"/>
  <c r="BF71" i="73"/>
  <c r="AY71" i="73"/>
  <c r="AQ71" i="73"/>
  <c r="AM71" i="73"/>
  <c r="AJ71" i="73"/>
  <c r="AB71" i="73"/>
  <c r="BL70" i="73"/>
  <c r="BF70" i="73"/>
  <c r="AY70" i="73"/>
  <c r="AQ70" i="73"/>
  <c r="AM70" i="73"/>
  <c r="AJ70" i="73"/>
  <c r="AB70" i="73"/>
  <c r="BL69" i="73"/>
  <c r="BF69" i="73"/>
  <c r="AY69" i="73"/>
  <c r="AQ69" i="73"/>
  <c r="AM69" i="73"/>
  <c r="AJ69" i="73"/>
  <c r="AB69" i="73"/>
  <c r="BL68" i="73"/>
  <c r="BF68" i="73"/>
  <c r="AY68" i="73"/>
  <c r="AQ68" i="73"/>
  <c r="AM68" i="73"/>
  <c r="AJ68" i="73"/>
  <c r="AB68" i="73"/>
  <c r="BL67" i="73"/>
  <c r="BF67" i="73"/>
  <c r="AY67" i="73"/>
  <c r="AQ67" i="73"/>
  <c r="AM67" i="73"/>
  <c r="AJ67" i="73"/>
  <c r="AB67" i="73"/>
  <c r="BL66" i="73"/>
  <c r="BF66" i="73"/>
  <c r="AY66" i="73"/>
  <c r="AQ66" i="73"/>
  <c r="AM66" i="73"/>
  <c r="AJ66" i="73"/>
  <c r="AB66" i="73"/>
  <c r="BL65" i="73"/>
  <c r="BF65" i="73"/>
  <c r="AY65" i="73"/>
  <c r="AQ65" i="73"/>
  <c r="AM65" i="73"/>
  <c r="AJ65" i="73"/>
  <c r="AB65" i="73"/>
  <c r="BL64" i="73"/>
  <c r="BF64" i="73"/>
  <c r="AY64" i="73"/>
  <c r="AQ64" i="73"/>
  <c r="AM64" i="73"/>
  <c r="AJ64" i="73"/>
  <c r="AB64" i="73"/>
  <c r="BL63" i="73"/>
  <c r="BF63" i="73"/>
  <c r="AY63" i="73"/>
  <c r="AQ63" i="73"/>
  <c r="AM63" i="73"/>
  <c r="AJ63" i="73"/>
  <c r="AB63" i="73"/>
  <c r="BL62" i="73"/>
  <c r="BF62" i="73"/>
  <c r="AY62" i="73"/>
  <c r="AQ62" i="73"/>
  <c r="AM62" i="73"/>
  <c r="AJ62" i="73"/>
  <c r="AB62" i="73"/>
  <c r="BL61" i="73"/>
  <c r="BF61" i="73"/>
  <c r="AY61" i="73"/>
  <c r="AQ61" i="73"/>
  <c r="AM61" i="73"/>
  <c r="AJ61" i="73"/>
  <c r="AB61" i="73"/>
  <c r="BL60" i="73"/>
  <c r="BF60" i="73"/>
  <c r="AY60" i="73"/>
  <c r="AQ60" i="73"/>
  <c r="AM60" i="73"/>
  <c r="AJ60" i="73"/>
  <c r="AB60" i="73"/>
  <c r="BL59" i="73"/>
  <c r="BF59" i="73"/>
  <c r="AY59" i="73"/>
  <c r="AQ59" i="73"/>
  <c r="AM59" i="73"/>
  <c r="AJ59" i="73"/>
  <c r="AB59" i="73"/>
  <c r="BL58" i="73"/>
  <c r="BF58" i="73"/>
  <c r="AY58" i="73"/>
  <c r="AQ58" i="73"/>
  <c r="AM58" i="73"/>
  <c r="AJ58" i="73"/>
  <c r="AB58" i="73"/>
  <c r="BL57" i="73"/>
  <c r="BF57" i="73"/>
  <c r="AY57" i="73"/>
  <c r="AQ57" i="73"/>
  <c r="AM57" i="73"/>
  <c r="AJ57" i="73"/>
  <c r="AB57" i="73"/>
  <c r="BF56" i="73"/>
  <c r="AY56" i="73"/>
  <c r="AQ56" i="73"/>
  <c r="AM56" i="73"/>
  <c r="AJ56" i="73"/>
  <c r="AB56" i="73"/>
  <c r="BL55" i="73"/>
  <c r="BF55" i="73"/>
  <c r="AY55" i="73"/>
  <c r="AQ55" i="73"/>
  <c r="AM55" i="73"/>
  <c r="AJ55" i="73"/>
  <c r="AB55" i="73"/>
  <c r="BL54" i="73"/>
  <c r="BF54" i="73"/>
  <c r="AY54" i="73"/>
  <c r="AQ54" i="73"/>
  <c r="AM54" i="73"/>
  <c r="AJ54" i="73"/>
  <c r="AB54" i="73"/>
  <c r="BL53" i="73"/>
  <c r="BF53" i="73"/>
  <c r="AY53" i="73"/>
  <c r="AQ53" i="73"/>
  <c r="AM53" i="73"/>
  <c r="AJ53" i="73"/>
  <c r="AB53" i="73"/>
  <c r="BL52" i="73"/>
  <c r="BF52" i="73"/>
  <c r="AY52" i="73"/>
  <c r="AQ52" i="73"/>
  <c r="AM52" i="73"/>
  <c r="AJ52" i="73"/>
  <c r="AB52" i="73"/>
  <c r="BL51" i="73"/>
  <c r="BF51" i="73"/>
  <c r="AY51" i="73"/>
  <c r="AQ51" i="73"/>
  <c r="AM51" i="73"/>
  <c r="AJ51" i="73"/>
  <c r="AB51" i="73"/>
  <c r="BL50" i="73"/>
  <c r="BF50" i="73"/>
  <c r="AY50" i="73"/>
  <c r="AQ50" i="73"/>
  <c r="AM50" i="73"/>
  <c r="AJ50" i="73"/>
  <c r="AB50" i="73"/>
  <c r="BL49" i="73"/>
  <c r="BF49" i="73"/>
  <c r="AY49" i="73"/>
  <c r="AQ49" i="73"/>
  <c r="AM49" i="73"/>
  <c r="AJ49" i="73"/>
  <c r="AB49" i="73"/>
  <c r="BL48" i="73"/>
  <c r="BF48" i="73"/>
  <c r="AY48" i="73"/>
  <c r="AQ48" i="73"/>
  <c r="AM48" i="73"/>
  <c r="AJ48" i="73"/>
  <c r="AB48" i="73"/>
  <c r="BL47" i="73"/>
  <c r="BF47" i="73"/>
  <c r="AY47" i="73"/>
  <c r="AQ47" i="73"/>
  <c r="AM47" i="73"/>
  <c r="AJ47" i="73"/>
  <c r="AB47" i="73"/>
  <c r="BL46" i="73"/>
  <c r="BF46" i="73"/>
  <c r="AY46" i="73"/>
  <c r="AQ46" i="73"/>
  <c r="AM46" i="73"/>
  <c r="AJ46" i="73"/>
  <c r="AB46" i="73"/>
  <c r="BL45" i="73"/>
  <c r="BF45" i="73"/>
  <c r="AY45" i="73"/>
  <c r="AQ45" i="73"/>
  <c r="AM45" i="73"/>
  <c r="AJ45" i="73"/>
  <c r="AB45" i="73"/>
  <c r="B45" i="73"/>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L44" i="73"/>
  <c r="BF44" i="73"/>
  <c r="AY44" i="73"/>
  <c r="AQ44" i="73"/>
  <c r="AM44" i="73"/>
  <c r="AJ44" i="73"/>
  <c r="AJ144" i="73" s="1"/>
  <c r="AB44" i="73"/>
  <c r="AD20" i="73"/>
  <c r="H10" i="70" s="1"/>
  <c r="AB144" i="73" l="1"/>
  <c r="AY144" i="73"/>
  <c r="AB55" i="70"/>
  <c r="BF144" i="73"/>
  <c r="AI12" i="72"/>
  <c r="BH44" i="73" s="1"/>
  <c r="AI85" i="72"/>
  <c r="BH117" i="73" s="1"/>
  <c r="BM117" i="73" s="1"/>
  <c r="AH54" i="9"/>
  <c r="BC86" i="73" s="1"/>
  <c r="BG86" i="73" s="1"/>
  <c r="AH71" i="9"/>
  <c r="BC103" i="73" s="1"/>
  <c r="BG103" i="73" s="1"/>
  <c r="AI45" i="72"/>
  <c r="BH77" i="73" s="1"/>
  <c r="BM77" i="73" s="1"/>
  <c r="AI72" i="72"/>
  <c r="BH104" i="73" s="1"/>
  <c r="BM104" i="73" s="1"/>
  <c r="AH30" i="9"/>
  <c r="BC62" i="73" s="1"/>
  <c r="BG62" i="73" s="1"/>
  <c r="AI93" i="72"/>
  <c r="BH125" i="73" s="1"/>
  <c r="BM125" i="73" s="1"/>
  <c r="AI104" i="72"/>
  <c r="BH136" i="73" s="1"/>
  <c r="BM136" i="73" s="1"/>
  <c r="AH86" i="9"/>
  <c r="BC118" i="73" s="1"/>
  <c r="BG118" i="73" s="1"/>
  <c r="AI29" i="72"/>
  <c r="BH61" i="73" s="1"/>
  <c r="BM61" i="73" s="1"/>
  <c r="AI77" i="72"/>
  <c r="BH109" i="73" s="1"/>
  <c r="BM109" i="73" s="1"/>
  <c r="AH22" i="9"/>
  <c r="BC54" i="73" s="1"/>
  <c r="BG54" i="73" s="1"/>
  <c r="AH55" i="9"/>
  <c r="BC87" i="73" s="1"/>
  <c r="BG87" i="73" s="1"/>
  <c r="AH87" i="9"/>
  <c r="BC119" i="73" s="1"/>
  <c r="BG119" i="73" s="1"/>
  <c r="AI24" i="72"/>
  <c r="BH56" i="73" s="1"/>
  <c r="BM56" i="73" s="1"/>
  <c r="AI56" i="72"/>
  <c r="BH88" i="73" s="1"/>
  <c r="BM88" i="73" s="1"/>
  <c r="AI61" i="72"/>
  <c r="BH93" i="73" s="1"/>
  <c r="BM93" i="73" s="1"/>
  <c r="AI109" i="72"/>
  <c r="BH141" i="73" s="1"/>
  <c r="BM141" i="73" s="1"/>
  <c r="AH46" i="9"/>
  <c r="BC78" i="73" s="1"/>
  <c r="BG78" i="73" s="1"/>
  <c r="AH47" i="9"/>
  <c r="BC79" i="73" s="1"/>
  <c r="BG79" i="73" s="1"/>
  <c r="AH78" i="9"/>
  <c r="BC110" i="73" s="1"/>
  <c r="BG110" i="73" s="1"/>
  <c r="AH79" i="9"/>
  <c r="BC111" i="73" s="1"/>
  <c r="BG111" i="73" s="1"/>
  <c r="AH110" i="9"/>
  <c r="BC142" i="73" s="1"/>
  <c r="BG142" i="73" s="1"/>
  <c r="AI13" i="72"/>
  <c r="BH45" i="73" s="1"/>
  <c r="BM45" i="73" s="1"/>
  <c r="AI16" i="72"/>
  <c r="BH48" i="73" s="1"/>
  <c r="BM48" i="73" s="1"/>
  <c r="AI21" i="72"/>
  <c r="BH53" i="73" s="1"/>
  <c r="BM53" i="73" s="1"/>
  <c r="AI48" i="72"/>
  <c r="BH80" i="73" s="1"/>
  <c r="BM80" i="73" s="1"/>
  <c r="AI53" i="72"/>
  <c r="BH85" i="73" s="1"/>
  <c r="BM85" i="73" s="1"/>
  <c r="AH38" i="9"/>
  <c r="BC70" i="73" s="1"/>
  <c r="BG70" i="73" s="1"/>
  <c r="AH70" i="9"/>
  <c r="BC102" i="73" s="1"/>
  <c r="BG102" i="73" s="1"/>
  <c r="AH102" i="9"/>
  <c r="BC134" i="73" s="1"/>
  <c r="BG134" i="73" s="1"/>
  <c r="AI40" i="72"/>
  <c r="BH72" i="73" s="1"/>
  <c r="BM72" i="73" s="1"/>
  <c r="AH12" i="9"/>
  <c r="BC44" i="73" s="1"/>
  <c r="AH62" i="9"/>
  <c r="BC94" i="73" s="1"/>
  <c r="BG94" i="73" s="1"/>
  <c r="AH63" i="9"/>
  <c r="BC95" i="73" s="1"/>
  <c r="BG95" i="73" s="1"/>
  <c r="AH94" i="9"/>
  <c r="BC126" i="73" s="1"/>
  <c r="BG126" i="73" s="1"/>
  <c r="AH95" i="9"/>
  <c r="BC127" i="73" s="1"/>
  <c r="BG127" i="73" s="1"/>
  <c r="AI32" i="72"/>
  <c r="BH64" i="73" s="1"/>
  <c r="BM64" i="73" s="1"/>
  <c r="AI37" i="72"/>
  <c r="BH69" i="73" s="1"/>
  <c r="BM69" i="73" s="1"/>
  <c r="AI64" i="72"/>
  <c r="BH96" i="73" s="1"/>
  <c r="BM96" i="73" s="1"/>
  <c r="AI69" i="72"/>
  <c r="BH101" i="73" s="1"/>
  <c r="BM101" i="73" s="1"/>
  <c r="AI101" i="72"/>
  <c r="BH133" i="73" s="1"/>
  <c r="BM133" i="73" s="1"/>
  <c r="AM144" i="73"/>
  <c r="BL144" i="73"/>
  <c r="AI88" i="72"/>
  <c r="BH120" i="73" s="1"/>
  <c r="BM120" i="73" s="1"/>
  <c r="AB33" i="70"/>
  <c r="AB54" i="70" s="1"/>
  <c r="AQ144" i="73"/>
  <c r="AH15" i="9"/>
  <c r="BC47" i="73" s="1"/>
  <c r="BG47" i="73" s="1"/>
  <c r="AI80" i="72"/>
  <c r="BH112" i="73" s="1"/>
  <c r="BM112" i="73" s="1"/>
  <c r="AI96" i="72"/>
  <c r="BH128" i="73" s="1"/>
  <c r="BM128" i="73" s="1"/>
  <c r="AH44" i="9"/>
  <c r="BC76" i="73" s="1"/>
  <c r="BG76" i="73" s="1"/>
  <c r="AH45" i="9"/>
  <c r="BC77" i="73" s="1"/>
  <c r="BG77" i="73" s="1"/>
  <c r="AH52" i="9"/>
  <c r="BC84" i="73" s="1"/>
  <c r="BG84" i="73" s="1"/>
  <c r="AH53" i="9"/>
  <c r="BC85" i="73" s="1"/>
  <c r="BG85" i="73" s="1"/>
  <c r="AH60" i="9"/>
  <c r="BC92" i="73" s="1"/>
  <c r="BG92" i="73" s="1"/>
  <c r="AH61" i="9"/>
  <c r="BC93" i="73" s="1"/>
  <c r="BG93" i="73" s="1"/>
  <c r="AH68" i="9"/>
  <c r="BC100" i="73" s="1"/>
  <c r="BG100" i="73" s="1"/>
  <c r="AH69" i="9"/>
  <c r="BC101" i="73" s="1"/>
  <c r="BG101" i="73" s="1"/>
  <c r="AH76" i="9"/>
  <c r="BC108" i="73" s="1"/>
  <c r="BG108" i="73" s="1"/>
  <c r="AH77" i="9"/>
  <c r="BC109" i="73" s="1"/>
  <c r="BG109" i="73" s="1"/>
  <c r="AH84" i="9"/>
  <c r="BC116" i="73" s="1"/>
  <c r="BG116" i="73" s="1"/>
  <c r="AH85" i="9"/>
  <c r="BC117" i="73" s="1"/>
  <c r="BG117" i="73" s="1"/>
  <c r="AH92" i="9"/>
  <c r="BC124" i="73" s="1"/>
  <c r="BG124" i="73" s="1"/>
  <c r="AH93" i="9"/>
  <c r="BC125" i="73" s="1"/>
  <c r="BG125" i="73" s="1"/>
  <c r="AH108" i="9"/>
  <c r="BC140" i="73" s="1"/>
  <c r="BG140" i="73" s="1"/>
  <c r="AI19" i="72"/>
  <c r="BH51" i="73" s="1"/>
  <c r="BM51" i="73" s="1"/>
  <c r="AI22" i="72"/>
  <c r="BH54" i="73" s="1"/>
  <c r="BM54" i="73" s="1"/>
  <c r="AI27" i="72"/>
  <c r="BH59" i="73" s="1"/>
  <c r="BM59" i="73" s="1"/>
  <c r="AI35" i="72"/>
  <c r="BH67" i="73" s="1"/>
  <c r="BM67" i="73" s="1"/>
  <c r="AI38" i="72"/>
  <c r="BH70" i="73" s="1"/>
  <c r="BM70" i="73" s="1"/>
  <c r="AI43" i="72"/>
  <c r="BH75" i="73" s="1"/>
  <c r="BM75" i="73" s="1"/>
  <c r="AI51" i="72"/>
  <c r="BH83" i="73" s="1"/>
  <c r="BM83" i="73" s="1"/>
  <c r="AI54" i="72"/>
  <c r="BH86" i="73" s="1"/>
  <c r="BM86" i="73" s="1"/>
  <c r="AI59" i="72"/>
  <c r="BH91" i="73" s="1"/>
  <c r="BM91" i="73" s="1"/>
  <c r="AI67" i="72"/>
  <c r="BH99" i="73" s="1"/>
  <c r="BM99" i="73" s="1"/>
  <c r="AI70" i="72"/>
  <c r="BH102" i="73" s="1"/>
  <c r="BM102" i="73" s="1"/>
  <c r="AI75" i="72"/>
  <c r="BH107" i="73" s="1"/>
  <c r="BM107" i="73" s="1"/>
  <c r="AI83" i="72"/>
  <c r="BH115" i="73" s="1"/>
  <c r="BM115" i="73" s="1"/>
  <c r="AI86" i="72"/>
  <c r="BH118" i="73" s="1"/>
  <c r="BM118" i="73" s="1"/>
  <c r="AI91" i="72"/>
  <c r="BH123" i="73" s="1"/>
  <c r="BM123" i="73" s="1"/>
  <c r="AI99" i="72"/>
  <c r="BH131" i="73" s="1"/>
  <c r="BM131" i="73" s="1"/>
  <c r="AI102" i="72"/>
  <c r="BH134" i="73" s="1"/>
  <c r="BM134" i="73" s="1"/>
  <c r="AI107" i="72"/>
  <c r="BH139" i="73" s="1"/>
  <c r="BM139" i="73" s="1"/>
  <c r="AH50" i="9"/>
  <c r="BC82" i="73" s="1"/>
  <c r="BG82" i="73" s="1"/>
  <c r="AH51" i="9"/>
  <c r="BC83" i="73" s="1"/>
  <c r="BG83" i="73" s="1"/>
  <c r="AH58" i="9"/>
  <c r="BC90" i="73" s="1"/>
  <c r="BG90" i="73" s="1"/>
  <c r="AH59" i="9"/>
  <c r="BC91" i="73" s="1"/>
  <c r="BG91" i="73" s="1"/>
  <c r="AH66" i="9"/>
  <c r="BC98" i="73" s="1"/>
  <c r="BG98" i="73" s="1"/>
  <c r="AH67" i="9"/>
  <c r="BC99" i="73" s="1"/>
  <c r="BG99" i="73" s="1"/>
  <c r="AH74" i="9"/>
  <c r="BC106" i="73" s="1"/>
  <c r="BG106" i="73" s="1"/>
  <c r="AH75" i="9"/>
  <c r="BC107" i="73" s="1"/>
  <c r="BG107" i="73" s="1"/>
  <c r="AH82" i="9"/>
  <c r="BC114" i="73" s="1"/>
  <c r="BG114" i="73" s="1"/>
  <c r="AH83" i="9"/>
  <c r="BC115" i="73" s="1"/>
  <c r="BG115" i="73" s="1"/>
  <c r="AH90" i="9"/>
  <c r="BC122" i="73" s="1"/>
  <c r="BG122" i="73" s="1"/>
  <c r="AH91" i="9"/>
  <c r="BC123" i="73" s="1"/>
  <c r="BG123" i="73" s="1"/>
  <c r="AH98" i="9"/>
  <c r="BC130" i="73" s="1"/>
  <c r="BG130" i="73" s="1"/>
  <c r="AH99" i="9"/>
  <c r="BC131" i="73" s="1"/>
  <c r="BG131" i="73" s="1"/>
  <c r="AH106" i="9"/>
  <c r="BC138" i="73" s="1"/>
  <c r="BG138" i="73" s="1"/>
  <c r="AH107" i="9"/>
  <c r="BC139" i="73" s="1"/>
  <c r="BG139" i="73" s="1"/>
  <c r="AI20" i="72"/>
  <c r="BH52" i="73" s="1"/>
  <c r="BM52" i="73" s="1"/>
  <c r="AI28" i="72"/>
  <c r="BH60" i="73" s="1"/>
  <c r="BM60" i="73" s="1"/>
  <c r="AI36" i="72"/>
  <c r="BH68" i="73" s="1"/>
  <c r="BM68" i="73" s="1"/>
  <c r="AI44" i="72"/>
  <c r="BH76" i="73" s="1"/>
  <c r="BM76" i="73" s="1"/>
  <c r="AI52" i="72"/>
  <c r="BH84" i="73" s="1"/>
  <c r="BM84" i="73" s="1"/>
  <c r="AI60" i="72"/>
  <c r="BH92" i="73" s="1"/>
  <c r="BM92" i="73" s="1"/>
  <c r="AI68" i="72"/>
  <c r="BH100" i="73" s="1"/>
  <c r="BM100" i="73" s="1"/>
  <c r="AI76" i="72"/>
  <c r="BH108" i="73" s="1"/>
  <c r="BM108" i="73" s="1"/>
  <c r="AI84" i="72"/>
  <c r="BH116" i="73" s="1"/>
  <c r="BM116" i="73" s="1"/>
  <c r="AI92" i="72"/>
  <c r="BH124" i="73" s="1"/>
  <c r="BM124" i="73" s="1"/>
  <c r="AI100" i="72"/>
  <c r="BH132" i="73" s="1"/>
  <c r="BM132" i="73" s="1"/>
  <c r="AI108" i="72"/>
  <c r="BH140" i="73" s="1"/>
  <c r="BM140" i="73" s="1"/>
  <c r="AH24" i="9"/>
  <c r="BC56" i="73" s="1"/>
  <c r="BG56" i="73" s="1"/>
  <c r="AH32" i="9"/>
  <c r="BC64" i="73" s="1"/>
  <c r="BG64" i="73" s="1"/>
  <c r="AH40" i="9"/>
  <c r="BC72" i="73" s="1"/>
  <c r="BG72" i="73" s="1"/>
  <c r="AH48" i="9"/>
  <c r="BC80" i="73" s="1"/>
  <c r="BG80" i="73" s="1"/>
  <c r="AH49" i="9"/>
  <c r="BC81" i="73" s="1"/>
  <c r="BG81" i="73" s="1"/>
  <c r="AH56" i="9"/>
  <c r="BC88" i="73" s="1"/>
  <c r="BG88" i="73" s="1"/>
  <c r="AH57" i="9"/>
  <c r="BC89" i="73" s="1"/>
  <c r="BG89" i="73" s="1"/>
  <c r="AH64" i="9"/>
  <c r="BC96" i="73" s="1"/>
  <c r="BG96" i="73" s="1"/>
  <c r="AH65" i="9"/>
  <c r="BC97" i="73" s="1"/>
  <c r="BG97" i="73" s="1"/>
  <c r="AH72" i="9"/>
  <c r="BC104" i="73" s="1"/>
  <c r="BG104" i="73" s="1"/>
  <c r="AH73" i="9"/>
  <c r="BC105" i="73" s="1"/>
  <c r="BG105" i="73" s="1"/>
  <c r="AH80" i="9"/>
  <c r="BC112" i="73" s="1"/>
  <c r="BG112" i="73" s="1"/>
  <c r="AH81" i="9"/>
  <c r="BC113" i="73" s="1"/>
  <c r="BG113" i="73" s="1"/>
  <c r="AH88" i="9"/>
  <c r="BC120" i="73" s="1"/>
  <c r="BG120" i="73" s="1"/>
  <c r="AH89" i="9"/>
  <c r="BC121" i="73" s="1"/>
  <c r="BG121" i="73" s="1"/>
  <c r="AH96" i="9"/>
  <c r="BC128" i="73" s="1"/>
  <c r="BG128" i="73" s="1"/>
  <c r="AH97" i="9"/>
  <c r="BC129" i="73" s="1"/>
  <c r="BG129" i="73" s="1"/>
  <c r="AH104" i="9"/>
  <c r="BC136" i="73" s="1"/>
  <c r="BG136" i="73" s="1"/>
  <c r="AH105" i="9"/>
  <c r="BC137" i="73" s="1"/>
  <c r="BG137" i="73" s="1"/>
  <c r="AI18" i="72"/>
  <c r="BH50" i="73" s="1"/>
  <c r="BM50" i="73" s="1"/>
  <c r="AI34" i="72"/>
  <c r="BH66" i="73" s="1"/>
  <c r="BM66" i="73" s="1"/>
  <c r="AI50" i="72"/>
  <c r="BH82" i="73" s="1"/>
  <c r="BM82" i="73" s="1"/>
  <c r="AI66" i="72"/>
  <c r="BH98" i="73" s="1"/>
  <c r="BM98" i="73" s="1"/>
  <c r="AI82" i="72"/>
  <c r="BH114" i="73" s="1"/>
  <c r="BM114" i="73" s="1"/>
  <c r="AI98" i="72"/>
  <c r="BH130" i="73" s="1"/>
  <c r="BM130" i="73" s="1"/>
  <c r="AH13" i="9"/>
  <c r="BC45" i="73" s="1"/>
  <c r="BG45" i="73" s="1"/>
  <c r="AH20" i="9"/>
  <c r="BC52" i="73" s="1"/>
  <c r="BG52" i="73" s="1"/>
  <c r="AH28" i="9"/>
  <c r="BC60" i="73" s="1"/>
  <c r="BG60" i="73" s="1"/>
  <c r="AH36" i="9"/>
  <c r="BC68" i="73" s="1"/>
  <c r="BG68" i="73" s="1"/>
  <c r="AH18" i="9"/>
  <c r="BC50" i="73" s="1"/>
  <c r="BG50" i="73" s="1"/>
  <c r="AH26" i="9"/>
  <c r="BC58" i="73" s="1"/>
  <c r="BG58" i="73" s="1"/>
  <c r="AH34" i="9"/>
  <c r="BC66" i="73" s="1"/>
  <c r="BG66" i="73" s="1"/>
  <c r="AH42" i="9"/>
  <c r="BC74" i="73" s="1"/>
  <c r="BG74" i="73" s="1"/>
  <c r="AH14" i="9"/>
  <c r="BC46" i="73" s="1"/>
  <c r="BG46" i="73" s="1"/>
  <c r="AH17" i="9"/>
  <c r="BC49" i="73" s="1"/>
  <c r="BG49" i="73" s="1"/>
  <c r="AH19" i="9"/>
  <c r="BC51" i="73" s="1"/>
  <c r="BG51" i="73" s="1"/>
  <c r="AH21" i="9"/>
  <c r="BC53" i="73" s="1"/>
  <c r="BG53" i="73" s="1"/>
  <c r="AH23" i="9"/>
  <c r="BC55" i="73" s="1"/>
  <c r="BG55" i="73" s="1"/>
  <c r="AH25" i="9"/>
  <c r="BC57" i="73" s="1"/>
  <c r="BG57" i="73" s="1"/>
  <c r="AH27" i="9"/>
  <c r="BC59" i="73" s="1"/>
  <c r="BG59" i="73" s="1"/>
  <c r="AH29" i="9"/>
  <c r="BC61" i="73" s="1"/>
  <c r="BG61" i="73" s="1"/>
  <c r="AH31" i="9"/>
  <c r="BC63" i="73" s="1"/>
  <c r="BG63" i="73" s="1"/>
  <c r="AH33" i="9"/>
  <c r="BC65" i="73" s="1"/>
  <c r="BG65" i="73" s="1"/>
  <c r="AH35" i="9"/>
  <c r="BC67" i="73" s="1"/>
  <c r="BG67" i="73" s="1"/>
  <c r="AH37" i="9"/>
  <c r="BC69" i="73" s="1"/>
  <c r="BG69" i="73" s="1"/>
  <c r="AH39" i="9"/>
  <c r="BC71" i="73" s="1"/>
  <c r="BG71" i="73" s="1"/>
  <c r="AH41" i="9"/>
  <c r="BC73" i="73" s="1"/>
  <c r="BG73" i="73" s="1"/>
  <c r="AH43" i="9"/>
  <c r="BC75" i="73" s="1"/>
  <c r="BG75" i="73" s="1"/>
  <c r="AH100" i="9"/>
  <c r="BC132" i="73" s="1"/>
  <c r="BG132" i="73" s="1"/>
  <c r="AH101" i="9"/>
  <c r="BC133" i="73" s="1"/>
  <c r="BG133" i="73" s="1"/>
  <c r="AH103" i="9"/>
  <c r="BC135" i="73" s="1"/>
  <c r="BG135" i="73" s="1"/>
  <c r="AI14" i="72"/>
  <c r="BH46" i="73" s="1"/>
  <c r="BM46" i="73" s="1"/>
  <c r="AI23" i="72"/>
  <c r="BH55" i="73" s="1"/>
  <c r="BM55" i="73" s="1"/>
  <c r="AI25" i="72"/>
  <c r="BH57" i="73" s="1"/>
  <c r="BM57" i="73" s="1"/>
  <c r="AI30" i="72"/>
  <c r="BH62" i="73" s="1"/>
  <c r="BM62" i="73" s="1"/>
  <c r="AI39" i="72"/>
  <c r="BH71" i="73" s="1"/>
  <c r="BM71" i="73" s="1"/>
  <c r="AI41" i="72"/>
  <c r="BH73" i="73" s="1"/>
  <c r="BM73" i="73" s="1"/>
  <c r="AI46" i="72"/>
  <c r="BH78" i="73" s="1"/>
  <c r="BM78" i="73" s="1"/>
  <c r="AI55" i="72"/>
  <c r="BH87" i="73" s="1"/>
  <c r="BM87" i="73" s="1"/>
  <c r="AI57" i="72"/>
  <c r="BH89" i="73" s="1"/>
  <c r="BM89" i="73" s="1"/>
  <c r="AI62" i="72"/>
  <c r="BH94" i="73" s="1"/>
  <c r="BM94" i="73" s="1"/>
  <c r="AI71" i="72"/>
  <c r="BH103" i="73" s="1"/>
  <c r="BM103" i="73" s="1"/>
  <c r="AI73" i="72"/>
  <c r="BH105" i="73" s="1"/>
  <c r="BM105" i="73" s="1"/>
  <c r="AI78" i="72"/>
  <c r="BH110" i="73" s="1"/>
  <c r="BM110" i="73" s="1"/>
  <c r="AI87" i="72"/>
  <c r="BH119" i="73" s="1"/>
  <c r="BM119" i="73" s="1"/>
  <c r="AI89" i="72"/>
  <c r="BH121" i="73" s="1"/>
  <c r="BM121" i="73" s="1"/>
  <c r="AI94" i="72"/>
  <c r="BH126" i="73" s="1"/>
  <c r="BM126" i="73" s="1"/>
  <c r="AI103" i="72"/>
  <c r="BH135" i="73" s="1"/>
  <c r="BM135" i="73" s="1"/>
  <c r="AI105" i="72"/>
  <c r="BH137" i="73" s="1"/>
  <c r="BM137" i="73" s="1"/>
  <c r="AI110" i="72"/>
  <c r="BH142" i="73" s="1"/>
  <c r="BM142" i="73" s="1"/>
  <c r="AI26" i="72"/>
  <c r="BH58" i="73" s="1"/>
  <c r="BM58" i="73" s="1"/>
  <c r="AI42" i="72"/>
  <c r="BH74" i="73" s="1"/>
  <c r="BM74" i="73" s="1"/>
  <c r="AI58" i="72"/>
  <c r="BH90" i="73" s="1"/>
  <c r="BM90" i="73" s="1"/>
  <c r="AI74" i="72"/>
  <c r="BH106" i="73" s="1"/>
  <c r="BM106" i="73" s="1"/>
  <c r="AI90" i="72"/>
  <c r="BH122" i="73" s="1"/>
  <c r="BM122" i="73" s="1"/>
  <c r="AI106" i="72"/>
  <c r="BH138" i="73" s="1"/>
  <c r="BM138" i="73" s="1"/>
  <c r="AH16" i="9"/>
  <c r="BC48" i="73" s="1"/>
  <c r="BG48" i="73" s="1"/>
  <c r="AH109" i="9"/>
  <c r="BC141" i="73" s="1"/>
  <c r="BG141" i="73" s="1"/>
  <c r="AH111" i="9"/>
  <c r="BC143" i="73" s="1"/>
  <c r="BG143" i="73" s="1"/>
  <c r="AI15" i="72"/>
  <c r="BH47" i="73" s="1"/>
  <c r="BM47" i="73" s="1"/>
  <c r="AI17" i="72"/>
  <c r="BH49" i="73" s="1"/>
  <c r="BM49" i="73" s="1"/>
  <c r="AI31" i="72"/>
  <c r="BH63" i="73" s="1"/>
  <c r="BM63" i="73" s="1"/>
  <c r="AI33" i="72"/>
  <c r="BH65" i="73" s="1"/>
  <c r="BM65" i="73" s="1"/>
  <c r="AI47" i="72"/>
  <c r="BH79" i="73" s="1"/>
  <c r="BM79" i="73" s="1"/>
  <c r="AI49" i="72"/>
  <c r="BH81" i="73" s="1"/>
  <c r="BM81" i="73" s="1"/>
  <c r="AI63" i="72"/>
  <c r="BH95" i="73" s="1"/>
  <c r="BM95" i="73" s="1"/>
  <c r="AI65" i="72"/>
  <c r="BH97" i="73" s="1"/>
  <c r="BM97" i="73" s="1"/>
  <c r="AI79" i="72"/>
  <c r="BH111" i="73" s="1"/>
  <c r="BM111" i="73" s="1"/>
  <c r="AI81" i="72"/>
  <c r="BH113" i="73" s="1"/>
  <c r="BM113" i="73" s="1"/>
  <c r="AI95" i="72"/>
  <c r="BH127" i="73" s="1"/>
  <c r="BM127" i="73" s="1"/>
  <c r="AI97" i="72"/>
  <c r="BH129" i="73" s="1"/>
  <c r="BM129" i="73" s="1"/>
  <c r="AI111" i="72"/>
  <c r="BH143" i="73" s="1"/>
  <c r="BM143" i="73" s="1"/>
  <c r="D28" i="70"/>
  <c r="AO65" i="70"/>
  <c r="AU65" i="70" s="1"/>
  <c r="AT65" i="70"/>
  <c r="S62" i="70"/>
  <c r="T63" i="70" s="1"/>
  <c r="N63" i="70" s="1"/>
  <c r="AP74" i="70"/>
  <c r="AU74" i="70" s="1"/>
  <c r="AT74" i="70"/>
  <c r="AT71" i="70"/>
  <c r="AM39" i="70"/>
  <c r="AL39" i="70"/>
  <c r="AO68" i="70"/>
  <c r="AT70" i="70"/>
  <c r="AP68" i="70"/>
  <c r="AU70" i="70" s="1"/>
  <c r="AT68" i="70"/>
  <c r="AP71" i="70"/>
  <c r="AU71" i="70" s="1"/>
  <c r="AE61" i="70"/>
  <c r="K34" i="73" s="1"/>
  <c r="Y70" i="70"/>
  <c r="Z73" i="70" s="1"/>
  <c r="N73" i="70" s="1"/>
  <c r="AO78" i="70"/>
  <c r="AQ78" i="70" s="1"/>
  <c r="AS78" i="70"/>
  <c r="Y61" i="70"/>
  <c r="E34" i="73" s="1"/>
  <c r="AT77" i="70"/>
  <c r="AQ64" i="70"/>
  <c r="AT63" i="70"/>
  <c r="AS64" i="70"/>
  <c r="S61" i="70"/>
  <c r="AB53" i="70"/>
  <c r="AB31" i="70" l="1"/>
  <c r="BM44" i="73"/>
  <c r="J34" i="73"/>
  <c r="AL120" i="70"/>
  <c r="AM120" i="70" s="1"/>
  <c r="AL119" i="70"/>
  <c r="AM119" i="70" s="1"/>
  <c r="AB51" i="70"/>
  <c r="BH144" i="73"/>
  <c r="O5" i="9"/>
  <c r="AB28" i="70" s="1"/>
  <c r="O5" i="72"/>
  <c r="AB49" i="70" s="1"/>
  <c r="BC144" i="73"/>
  <c r="BG44" i="73"/>
  <c r="AU69" i="70"/>
  <c r="AP75" i="70"/>
  <c r="AN75" i="70"/>
  <c r="AE69" i="70" s="1"/>
  <c r="AF72" i="70" s="1"/>
  <c r="AP76" i="70"/>
  <c r="AN67" i="70"/>
  <c r="AN66" i="70"/>
  <c r="AO66" i="70"/>
  <c r="AO67" i="70"/>
  <c r="AQ67" i="70" s="1"/>
  <c r="AR64" i="70"/>
  <c r="AN76" i="70"/>
  <c r="AR78" i="70"/>
  <c r="AO72" i="70"/>
  <c r="AO73" i="70"/>
  <c r="AP73" i="70"/>
  <c r="AP72" i="70"/>
  <c r="AU68" i="70"/>
  <c r="AB52" i="70"/>
  <c r="AB29" i="70" l="1"/>
  <c r="AL29" i="70" s="1"/>
  <c r="AM29" i="70" s="1"/>
  <c r="AP69" i="70"/>
  <c r="AQ76" i="70"/>
  <c r="AB50" i="70"/>
  <c r="AL50" i="70" s="1"/>
  <c r="AM50" i="70" s="1"/>
  <c r="AP70" i="70"/>
  <c r="AQ73" i="70"/>
  <c r="AS76" i="70"/>
  <c r="S69" i="70" s="1"/>
  <c r="T72" i="70" s="1"/>
  <c r="N72" i="70" s="1"/>
  <c r="AS67" i="70"/>
  <c r="S64" i="70" s="1"/>
  <c r="T65" i="70" s="1"/>
  <c r="Y64" i="70"/>
  <c r="Z65" i="70" s="1"/>
  <c r="AS73" i="70"/>
  <c r="Y68" i="70" s="1"/>
  <c r="AE68" i="70"/>
  <c r="AF71" i="70" s="1"/>
  <c r="AO70" i="70"/>
  <c r="AO69" i="70"/>
  <c r="AN70" i="70"/>
  <c r="AN69" i="70"/>
  <c r="N65" i="70" l="1"/>
  <c r="AQ70" i="70"/>
  <c r="AR76" i="70"/>
  <c r="AR67" i="70"/>
  <c r="Z71" i="70"/>
  <c r="N71" i="70" s="1"/>
  <c r="AR73" i="70"/>
  <c r="AS69" i="70"/>
  <c r="Y66" i="70"/>
  <c r="AE66" i="70" l="1"/>
  <c r="AF67" i="70" s="1"/>
  <c r="AS70" i="70"/>
  <c r="S66" i="70" s="1"/>
  <c r="Z67" i="70"/>
  <c r="T67" i="70" l="1"/>
  <c r="N67" i="70" s="1"/>
  <c r="AR70" i="70"/>
</calcChain>
</file>

<file path=xl/comments1.xml><?xml version="1.0" encoding="utf-8"?>
<comments xmlns="http://schemas.openxmlformats.org/spreadsheetml/2006/main">
  <authors>
    <author>長寿社会課</author>
    <author>渡邊　太郎</author>
  </authors>
  <commentList>
    <comment ref="P32" authorId="0" shapeId="0">
      <text>
        <r>
          <rPr>
            <b/>
            <sz val="9"/>
            <color indexed="10"/>
            <rFont val="ＭＳ Ｐゴシック"/>
            <family val="3"/>
            <charset val="128"/>
          </rPr>
          <t>必ず「○」になっていることを確認してください！！
【×の場合は、「経験・技能のある介護職員（A)」の数値が、「経験・技能のある介護職員以外の介護職員（B)」の２倍を下回っていますので、上回るように数字を変更してください！】</t>
        </r>
      </text>
    </comment>
    <comment ref="P33" authorId="0" shapeId="0">
      <text>
        <r>
          <rPr>
            <b/>
            <sz val="9"/>
            <color indexed="10"/>
            <rFont val="ＭＳ Ｐゴシック"/>
            <family val="3"/>
            <charset val="128"/>
          </rPr>
          <t>必ず「○」になっていることを確認してください！
【×の場合、「経験・技能のある介護職員（A)」の数値が、「経験・技能のある介護職員以外の介護職員（B)」の２倍を下回っているか、
「経験・技能のある介護職員以外の介護職員（B)」の数値が、「介護職員以外の職員（C)」の数値の２倍を下回っており、かつ、左記の「経験・技能のある介護職員以外の介護職員の平均賃金額」が「介護職員以外の職員の平均賃金額」を下回っていますので、「経験・技能のある介護職員（B)」の数値が、「経験・技能のある介護職員以外の介護職員（C)」の数値の２倍を上回るように数字を変更してください！】</t>
        </r>
      </text>
    </comment>
    <comment ref="P34" authorId="0" shapeId="0">
      <text>
        <r>
          <rPr>
            <b/>
            <sz val="9"/>
            <color indexed="10"/>
            <rFont val="ＭＳ Ｐゴシック"/>
            <family val="3"/>
            <charset val="128"/>
          </rPr>
          <t>必ず「○」になっていることを確認してください！！
【×の場合、「経験・技能のある介護職員以外の介護職員（B)」の数値が、「介護職員以外の職員（C)」の数値の２倍を下回っており、かつ、左記の「経験・技能のある介護職員以外の介護職員の平均賃金額」が「介護職員以外の職員の平均賃金額」を下回っていますので、「経験・技能のある介護職員（B)」の数値が、「経験・技能のある介護職員以外の介護職員（C)」の数値の２倍を上回るように数字を変更してください！】</t>
        </r>
      </text>
    </comment>
    <comment ref="P35" authorId="0" shapeId="0">
      <text>
        <r>
          <rPr>
            <b/>
            <sz val="9"/>
            <color indexed="10"/>
            <rFont val="ＭＳ Ｐゴシック"/>
            <family val="3"/>
            <charset val="128"/>
          </rPr>
          <t>必ず「○」になっていることを確認してください！！
【×の場合、「経験・技能のある介護職員（A)」の数値が、「介護職員以外の職員（C)」の４倍を下回っていますので、上回るように数字を変更してください！】</t>
        </r>
      </text>
    </comment>
    <comment ref="AC42" authorId="0" shapeId="0">
      <text>
        <r>
          <rPr>
            <b/>
            <sz val="12"/>
            <color indexed="81"/>
            <rFont val="ＭＳ Ｐゴシック"/>
            <family val="3"/>
            <charset val="128"/>
          </rPr>
          <t>経験・技能のある介護職員を設定しない場合は、空欄となります。</t>
        </r>
      </text>
    </comment>
    <comment ref="AD42" authorId="0" shapeId="0">
      <text>
        <r>
          <rPr>
            <b/>
            <sz val="12"/>
            <color indexed="81"/>
            <rFont val="ＭＳ Ｐゴシック"/>
            <family val="3"/>
            <charset val="128"/>
          </rPr>
          <t>経験・技能のある介護職員</t>
        </r>
        <r>
          <rPr>
            <b/>
            <u/>
            <sz val="12"/>
            <color indexed="81"/>
            <rFont val="ＭＳ Ｐゴシック"/>
            <family val="3"/>
            <charset val="128"/>
          </rPr>
          <t>以外の介護職員</t>
        </r>
        <r>
          <rPr>
            <b/>
            <sz val="12"/>
            <color indexed="81"/>
            <rFont val="ＭＳ Ｐゴシック"/>
            <family val="3"/>
            <charset val="128"/>
          </rPr>
          <t>に賃金改善を行わない、または経験・技能のある介護職員</t>
        </r>
        <r>
          <rPr>
            <b/>
            <u/>
            <sz val="12"/>
            <color indexed="81"/>
            <rFont val="ＭＳ Ｐゴシック"/>
            <family val="3"/>
            <charset val="128"/>
          </rPr>
          <t>以外の介護職員</t>
        </r>
        <r>
          <rPr>
            <b/>
            <sz val="12"/>
            <color indexed="81"/>
            <rFont val="ＭＳ Ｐゴシック"/>
            <family val="3"/>
            <charset val="128"/>
          </rPr>
          <t>がいない場合は、空欄となります。</t>
        </r>
      </text>
    </comment>
    <comment ref="AE42" authorId="0" shapeId="0">
      <text>
        <r>
          <rPr>
            <b/>
            <sz val="12"/>
            <color indexed="81"/>
            <rFont val="ＭＳ Ｐゴシック"/>
            <family val="3"/>
            <charset val="128"/>
          </rPr>
          <t>賃金改善前の賃金がすでに年額440万円を上回る職員の賃金を</t>
        </r>
        <r>
          <rPr>
            <b/>
            <u/>
            <sz val="12"/>
            <color indexed="10"/>
            <rFont val="ＭＳ Ｐゴシック"/>
            <family val="3"/>
            <charset val="128"/>
          </rPr>
          <t>除きます</t>
        </r>
        <r>
          <rPr>
            <b/>
            <sz val="12"/>
            <color indexed="81"/>
            <rFont val="ＭＳ Ｐゴシック"/>
            <family val="3"/>
            <charset val="128"/>
          </rPr>
          <t>。</t>
        </r>
        <r>
          <rPr>
            <b/>
            <u/>
            <sz val="12"/>
            <color indexed="81"/>
            <rFont val="ＭＳ Ｐゴシック"/>
            <family val="3"/>
            <charset val="128"/>
          </rPr>
          <t xml:space="preserve">
</t>
        </r>
        <r>
          <rPr>
            <b/>
            <sz val="12"/>
            <color indexed="81"/>
            <rFont val="ＭＳ Ｐゴシック"/>
            <family val="3"/>
            <charset val="128"/>
          </rPr>
          <t>また、</t>
        </r>
        <r>
          <rPr>
            <b/>
            <u/>
            <sz val="12"/>
            <color indexed="81"/>
            <rFont val="ＭＳ Ｐゴシック"/>
            <family val="3"/>
            <charset val="128"/>
          </rPr>
          <t>介護職員以外の職員</t>
        </r>
        <r>
          <rPr>
            <b/>
            <sz val="12"/>
            <color indexed="81"/>
            <rFont val="ＭＳ Ｐゴシック"/>
            <family val="3"/>
            <charset val="128"/>
          </rPr>
          <t>に賃金改善を行わない場合は、空欄としてください。</t>
        </r>
      </text>
    </comment>
    <comment ref="AF42" authorId="0" shapeId="0">
      <text>
        <r>
          <rPr>
            <b/>
            <sz val="12"/>
            <color indexed="81"/>
            <rFont val="ＭＳ Ｐゴシック"/>
            <family val="3"/>
            <charset val="128"/>
          </rPr>
          <t>賃金の総額に、賃金改善に伴う法定福利費等の事業主負担分の増加分を含まない場合は空欄となります。</t>
        </r>
      </text>
    </comment>
    <comment ref="AQ42" authorId="1" shapeId="0">
      <text>
        <r>
          <rPr>
            <b/>
            <sz val="16"/>
            <color indexed="81"/>
            <rFont val="ＭＳ Ｐゴシック"/>
            <family val="3"/>
            <charset val="128"/>
          </rPr>
          <t>加算額を上回る賃金改善を行うために実施した賃金改善額を記載する。【介護保険最新情報vol.799　「2019年度介護報酬改定に関するＱ＆Ａ（Vol.４）（令和２年３月30日）」及び「居宅介護支援の退院・退所加算に関するＱ＆Ａ（令和２年３月30 日）」問６　参照】</t>
        </r>
      </text>
    </comment>
    <comment ref="AZ42" authorId="0" shapeId="0">
      <text>
        <r>
          <rPr>
            <b/>
            <sz val="12"/>
            <color indexed="81"/>
            <rFont val="ＭＳ Ｐゴシック"/>
            <family val="3"/>
            <charset val="128"/>
          </rPr>
          <t>経験・技能のある介護職員を設定しない場合は、空欄となります。</t>
        </r>
      </text>
    </comment>
    <comment ref="BA42" authorId="0" shapeId="0">
      <text>
        <r>
          <rPr>
            <b/>
            <sz val="12"/>
            <color indexed="81"/>
            <rFont val="ＭＳ Ｐゴシック"/>
            <family val="3"/>
            <charset val="128"/>
          </rPr>
          <t>経験・技能のある介護職員</t>
        </r>
        <r>
          <rPr>
            <b/>
            <u/>
            <sz val="12"/>
            <color indexed="81"/>
            <rFont val="ＭＳ Ｐゴシック"/>
            <family val="3"/>
            <charset val="128"/>
          </rPr>
          <t>以外の介護職員</t>
        </r>
        <r>
          <rPr>
            <b/>
            <sz val="12"/>
            <color indexed="81"/>
            <rFont val="ＭＳ Ｐゴシック"/>
            <family val="3"/>
            <charset val="128"/>
          </rPr>
          <t>に賃金改善を行わない、または経験・技能のある介護職員</t>
        </r>
        <r>
          <rPr>
            <b/>
            <u/>
            <sz val="12"/>
            <color indexed="81"/>
            <rFont val="ＭＳ Ｐゴシック"/>
            <family val="3"/>
            <charset val="128"/>
          </rPr>
          <t>以外の介護職員</t>
        </r>
        <r>
          <rPr>
            <b/>
            <sz val="12"/>
            <color indexed="81"/>
            <rFont val="ＭＳ Ｐゴシック"/>
            <family val="3"/>
            <charset val="128"/>
          </rPr>
          <t>がいない場合は、空欄となります。</t>
        </r>
      </text>
    </comment>
    <comment ref="BB42" authorId="0" shapeId="0">
      <text>
        <r>
          <rPr>
            <b/>
            <sz val="12"/>
            <color indexed="81"/>
            <rFont val="ＭＳ Ｐゴシック"/>
            <family val="3"/>
            <charset val="128"/>
          </rPr>
          <t>賃金改善前の賃金がすでに年額440万円を上回る職員の賃金を</t>
        </r>
        <r>
          <rPr>
            <b/>
            <u/>
            <sz val="12"/>
            <color indexed="10"/>
            <rFont val="ＭＳ Ｐゴシック"/>
            <family val="3"/>
            <charset val="128"/>
          </rPr>
          <t>除きます</t>
        </r>
        <r>
          <rPr>
            <b/>
            <sz val="12"/>
            <color indexed="81"/>
            <rFont val="ＭＳ Ｐゴシック"/>
            <family val="3"/>
            <charset val="128"/>
          </rPr>
          <t>。
また、</t>
        </r>
        <r>
          <rPr>
            <b/>
            <u/>
            <sz val="12"/>
            <color indexed="81"/>
            <rFont val="ＭＳ Ｐゴシック"/>
            <family val="3"/>
            <charset val="128"/>
          </rPr>
          <t>介護職員以外の職員</t>
        </r>
        <r>
          <rPr>
            <b/>
            <sz val="12"/>
            <color indexed="81"/>
            <rFont val="ＭＳ Ｐゴシック"/>
            <family val="3"/>
            <charset val="128"/>
          </rPr>
          <t>に賃金改善を行わない場合は、空欄としてください。</t>
        </r>
      </text>
    </comment>
    <comment ref="AG43" authorId="0" shapeId="0">
      <text>
        <r>
          <rPr>
            <b/>
            <sz val="12"/>
            <color indexed="81"/>
            <rFont val="ＭＳ Ｐゴシック"/>
            <family val="3"/>
            <charset val="128"/>
          </rPr>
          <t>経験・技能のある介護職員を設定しない場合は、空欄となります。</t>
        </r>
      </text>
    </comment>
    <comment ref="AH43" authorId="0" shapeId="0">
      <text>
        <r>
          <rPr>
            <b/>
            <sz val="12"/>
            <color indexed="81"/>
            <rFont val="ＭＳ Ｐゴシック"/>
            <family val="3"/>
            <charset val="128"/>
          </rPr>
          <t>経験・技能のある介護職員</t>
        </r>
        <r>
          <rPr>
            <b/>
            <u/>
            <sz val="12"/>
            <color indexed="81"/>
            <rFont val="ＭＳ Ｐゴシック"/>
            <family val="3"/>
            <charset val="128"/>
          </rPr>
          <t>以外の介護職員</t>
        </r>
        <r>
          <rPr>
            <b/>
            <sz val="12"/>
            <color indexed="81"/>
            <rFont val="ＭＳ Ｐゴシック"/>
            <family val="3"/>
            <charset val="128"/>
          </rPr>
          <t>に賃金改善を行わない、または経験・技能のある介護職員</t>
        </r>
        <r>
          <rPr>
            <b/>
            <u/>
            <sz val="12"/>
            <color indexed="81"/>
            <rFont val="ＭＳ Ｐゴシック"/>
            <family val="3"/>
            <charset val="128"/>
          </rPr>
          <t>以外の介護職員</t>
        </r>
        <r>
          <rPr>
            <b/>
            <sz val="12"/>
            <color indexed="81"/>
            <rFont val="ＭＳ Ｐゴシック"/>
            <family val="3"/>
            <charset val="128"/>
          </rPr>
          <t>がいない場合は、空欄となります。</t>
        </r>
      </text>
    </comment>
    <comment ref="AI43" authorId="0" shapeId="0">
      <text>
        <r>
          <rPr>
            <b/>
            <u/>
            <sz val="12"/>
            <color indexed="81"/>
            <rFont val="ＭＳ Ｐゴシック"/>
            <family val="3"/>
            <charset val="128"/>
          </rPr>
          <t>介護職員以外の職員</t>
        </r>
        <r>
          <rPr>
            <b/>
            <sz val="12"/>
            <color indexed="81"/>
            <rFont val="ＭＳ Ｐゴシック"/>
            <family val="3"/>
            <charset val="128"/>
          </rPr>
          <t>に賃金改善を行わない場合は、空欄としてください。</t>
        </r>
      </text>
    </comment>
    <comment ref="AK43" authorId="0" shapeId="0">
      <text>
        <r>
          <rPr>
            <b/>
            <sz val="12"/>
            <color indexed="81"/>
            <rFont val="ＭＳ Ｐゴシック"/>
            <family val="3"/>
            <charset val="128"/>
          </rPr>
          <t>経験・技能のある介護職員を設定しない場合は、空欄となります。</t>
        </r>
      </text>
    </comment>
    <comment ref="AL43" authorId="0" shapeId="0">
      <text>
        <r>
          <rPr>
            <b/>
            <sz val="12"/>
            <color indexed="81"/>
            <rFont val="ＭＳ Ｐゴシック"/>
            <family val="3"/>
            <charset val="128"/>
          </rPr>
          <t>経験・技能のある介護職員</t>
        </r>
        <r>
          <rPr>
            <b/>
            <u/>
            <sz val="12"/>
            <color indexed="81"/>
            <rFont val="ＭＳ Ｐゴシック"/>
            <family val="3"/>
            <charset val="128"/>
          </rPr>
          <t>以外の介護職員</t>
        </r>
        <r>
          <rPr>
            <b/>
            <sz val="12"/>
            <color indexed="81"/>
            <rFont val="ＭＳ Ｐゴシック"/>
            <family val="3"/>
            <charset val="128"/>
          </rPr>
          <t>に賃金改善を行わない、または経験・技能のある介護職員</t>
        </r>
        <r>
          <rPr>
            <b/>
            <u/>
            <sz val="12"/>
            <color indexed="81"/>
            <rFont val="ＭＳ Ｐゴシック"/>
            <family val="3"/>
            <charset val="128"/>
          </rPr>
          <t>以外の介護職員</t>
        </r>
        <r>
          <rPr>
            <b/>
            <sz val="12"/>
            <color indexed="81"/>
            <rFont val="ＭＳ Ｐゴシック"/>
            <family val="3"/>
            <charset val="128"/>
          </rPr>
          <t>がいない場合は、空欄となります。</t>
        </r>
      </text>
    </comment>
    <comment ref="AN43" authorId="0" shapeId="0">
      <text>
        <r>
          <rPr>
            <b/>
            <sz val="12"/>
            <color indexed="81"/>
            <rFont val="ＭＳ Ｐゴシック"/>
            <family val="3"/>
            <charset val="128"/>
          </rPr>
          <t>経験・技能のある介護職員を設定しない場合は、空欄となります。</t>
        </r>
      </text>
    </comment>
    <comment ref="AO43" authorId="0" shapeId="0">
      <text>
        <r>
          <rPr>
            <b/>
            <sz val="12"/>
            <color indexed="81"/>
            <rFont val="ＭＳ Ｐゴシック"/>
            <family val="3"/>
            <charset val="128"/>
          </rPr>
          <t>経験・技能のある介護職員</t>
        </r>
        <r>
          <rPr>
            <b/>
            <u/>
            <sz val="12"/>
            <color indexed="81"/>
            <rFont val="ＭＳ Ｐゴシック"/>
            <family val="3"/>
            <charset val="128"/>
          </rPr>
          <t>以外の介護職員</t>
        </r>
        <r>
          <rPr>
            <b/>
            <sz val="12"/>
            <color indexed="81"/>
            <rFont val="ＭＳ Ｐゴシック"/>
            <family val="3"/>
            <charset val="128"/>
          </rPr>
          <t>に賃金改善を行わない、または経験・技能のある介護職員</t>
        </r>
        <r>
          <rPr>
            <b/>
            <u/>
            <sz val="12"/>
            <color indexed="81"/>
            <rFont val="ＭＳ Ｐゴシック"/>
            <family val="3"/>
            <charset val="128"/>
          </rPr>
          <t>以外の介護職員</t>
        </r>
        <r>
          <rPr>
            <b/>
            <sz val="12"/>
            <color indexed="81"/>
            <rFont val="ＭＳ Ｐゴシック"/>
            <family val="3"/>
            <charset val="128"/>
          </rPr>
          <t>がいない場合は、空欄となります。</t>
        </r>
      </text>
    </comment>
    <comment ref="AP43" authorId="0" shapeId="0">
      <text>
        <r>
          <rPr>
            <b/>
            <u/>
            <sz val="12"/>
            <color indexed="81"/>
            <rFont val="ＭＳ Ｐゴシック"/>
            <family val="3"/>
            <charset val="128"/>
          </rPr>
          <t>介護職員以外の職員</t>
        </r>
        <r>
          <rPr>
            <b/>
            <sz val="12"/>
            <color indexed="81"/>
            <rFont val="ＭＳ Ｐゴシック"/>
            <family val="3"/>
            <charset val="128"/>
          </rPr>
          <t>に賃金改善を行わない場合は、空欄としてください。</t>
        </r>
      </text>
    </comment>
    <comment ref="AR43" authorId="0" shapeId="0">
      <text>
        <r>
          <rPr>
            <b/>
            <sz val="12"/>
            <color indexed="81"/>
            <rFont val="ＭＳ Ｐゴシック"/>
            <family val="3"/>
            <charset val="128"/>
          </rPr>
          <t>経験・技能のある介護職員を設定しない場合は、空欄となります。</t>
        </r>
      </text>
    </comment>
    <comment ref="AS43" authorId="0" shapeId="0">
      <text>
        <r>
          <rPr>
            <b/>
            <sz val="12"/>
            <color indexed="81"/>
            <rFont val="ＭＳ Ｐゴシック"/>
            <family val="3"/>
            <charset val="128"/>
          </rPr>
          <t>経験・技能のある介護職員</t>
        </r>
        <r>
          <rPr>
            <b/>
            <u/>
            <sz val="12"/>
            <color indexed="81"/>
            <rFont val="ＭＳ Ｐゴシック"/>
            <family val="3"/>
            <charset val="128"/>
          </rPr>
          <t>以外の介護職員</t>
        </r>
        <r>
          <rPr>
            <b/>
            <sz val="12"/>
            <color indexed="81"/>
            <rFont val="ＭＳ Ｐゴシック"/>
            <family val="3"/>
            <charset val="128"/>
          </rPr>
          <t>に賃金改善を行わない、または経験・技能のある介護職員</t>
        </r>
        <r>
          <rPr>
            <b/>
            <u/>
            <sz val="12"/>
            <color indexed="81"/>
            <rFont val="ＭＳ Ｐゴシック"/>
            <family val="3"/>
            <charset val="128"/>
          </rPr>
          <t>以外の介護職員</t>
        </r>
        <r>
          <rPr>
            <b/>
            <sz val="12"/>
            <color indexed="81"/>
            <rFont val="ＭＳ Ｐゴシック"/>
            <family val="3"/>
            <charset val="128"/>
          </rPr>
          <t>がいない場合は、空欄となります。</t>
        </r>
      </text>
    </comment>
    <comment ref="AT43" authorId="0" shapeId="0">
      <text>
        <r>
          <rPr>
            <b/>
            <sz val="12"/>
            <color indexed="81"/>
            <rFont val="ＭＳ Ｐゴシック"/>
            <family val="3"/>
            <charset val="128"/>
          </rPr>
          <t>賃金改善前の賃金がすでに年額440万円を上回る職員の賃金を</t>
        </r>
        <r>
          <rPr>
            <b/>
            <u/>
            <sz val="12"/>
            <color indexed="10"/>
            <rFont val="ＭＳ Ｐゴシック"/>
            <family val="3"/>
            <charset val="128"/>
          </rPr>
          <t>除きます</t>
        </r>
        <r>
          <rPr>
            <b/>
            <sz val="12"/>
            <color indexed="81"/>
            <rFont val="ＭＳ Ｐゴシック"/>
            <family val="3"/>
            <charset val="128"/>
          </rPr>
          <t>。
また、</t>
        </r>
        <r>
          <rPr>
            <b/>
            <u/>
            <sz val="12"/>
            <color indexed="81"/>
            <rFont val="ＭＳ Ｐゴシック"/>
            <family val="3"/>
            <charset val="128"/>
          </rPr>
          <t>介護職員以外の職員</t>
        </r>
        <r>
          <rPr>
            <b/>
            <sz val="12"/>
            <color indexed="81"/>
            <rFont val="ＭＳ Ｐゴシック"/>
            <family val="3"/>
            <charset val="128"/>
          </rPr>
          <t>に賃金改善を行わない場合は、空欄としてください。</t>
        </r>
      </text>
    </comment>
    <comment ref="AU43" authorId="0" shapeId="0">
      <text>
        <r>
          <rPr>
            <b/>
            <sz val="12"/>
            <color indexed="81"/>
            <rFont val="ＭＳ Ｐゴシック"/>
            <family val="3"/>
            <charset val="128"/>
          </rPr>
          <t>経験・技能のある介護職員を設定しない場合は、空欄となります。</t>
        </r>
      </text>
    </comment>
    <comment ref="AV43" authorId="0" shapeId="0">
      <text>
        <r>
          <rPr>
            <b/>
            <sz val="12"/>
            <color indexed="81"/>
            <rFont val="ＭＳ Ｐゴシック"/>
            <family val="3"/>
            <charset val="128"/>
          </rPr>
          <t>経験・技能のある介護職員</t>
        </r>
        <r>
          <rPr>
            <b/>
            <u/>
            <sz val="12"/>
            <color indexed="81"/>
            <rFont val="ＭＳ Ｐゴシック"/>
            <family val="3"/>
            <charset val="128"/>
          </rPr>
          <t>以外の介護職員</t>
        </r>
        <r>
          <rPr>
            <b/>
            <sz val="12"/>
            <color indexed="81"/>
            <rFont val="ＭＳ Ｐゴシック"/>
            <family val="3"/>
            <charset val="128"/>
          </rPr>
          <t>に賃金改善を行わない、または経験・技能のある介護職員</t>
        </r>
        <r>
          <rPr>
            <b/>
            <u/>
            <sz val="12"/>
            <color indexed="81"/>
            <rFont val="ＭＳ Ｐゴシック"/>
            <family val="3"/>
            <charset val="128"/>
          </rPr>
          <t>以外の介護職員</t>
        </r>
        <r>
          <rPr>
            <b/>
            <sz val="12"/>
            <color indexed="81"/>
            <rFont val="ＭＳ Ｐゴシック"/>
            <family val="3"/>
            <charset val="128"/>
          </rPr>
          <t>がいない場合は、空欄となります。</t>
        </r>
      </text>
    </comment>
    <comment ref="AW43" authorId="0" shapeId="0">
      <text>
        <r>
          <rPr>
            <b/>
            <u/>
            <sz val="12"/>
            <color indexed="81"/>
            <rFont val="ＭＳ Ｐゴシック"/>
            <family val="3"/>
            <charset val="128"/>
          </rPr>
          <t>介護職員以外の職員</t>
        </r>
        <r>
          <rPr>
            <b/>
            <sz val="12"/>
            <color indexed="81"/>
            <rFont val="ＭＳ Ｐゴシック"/>
            <family val="3"/>
            <charset val="128"/>
          </rPr>
          <t>に賃金改善を行わない場合は、空欄としてください。</t>
        </r>
      </text>
    </comment>
    <comment ref="AX43" authorId="0" shapeId="0">
      <text>
        <r>
          <rPr>
            <b/>
            <u/>
            <sz val="12"/>
            <color indexed="81"/>
            <rFont val="ＭＳ Ｐゴシック"/>
            <family val="3"/>
            <charset val="128"/>
          </rPr>
          <t>介護職員以外の職員</t>
        </r>
        <r>
          <rPr>
            <b/>
            <sz val="12"/>
            <color indexed="81"/>
            <rFont val="ＭＳ Ｐゴシック"/>
            <family val="3"/>
            <charset val="128"/>
          </rPr>
          <t>に賃金改善を行わない場合は、空欄としてください。</t>
        </r>
      </text>
    </comment>
    <comment ref="BD43" authorId="0" shapeId="0">
      <text>
        <r>
          <rPr>
            <b/>
            <sz val="12"/>
            <color indexed="81"/>
            <rFont val="ＭＳ Ｐゴシック"/>
            <family val="3"/>
            <charset val="128"/>
          </rPr>
          <t>経験・技能のある介護職員を設定しない場合は、空欄となります。</t>
        </r>
      </text>
    </comment>
    <comment ref="BE43" authorId="0" shapeId="0">
      <text>
        <r>
          <rPr>
            <b/>
            <sz val="12"/>
            <color indexed="81"/>
            <rFont val="ＭＳ Ｐゴシック"/>
            <family val="3"/>
            <charset val="128"/>
          </rPr>
          <t>経験・技能のある介護職員</t>
        </r>
        <r>
          <rPr>
            <b/>
            <u/>
            <sz val="12"/>
            <color indexed="81"/>
            <rFont val="ＭＳ Ｐゴシック"/>
            <family val="3"/>
            <charset val="128"/>
          </rPr>
          <t>以外の介護職員</t>
        </r>
        <r>
          <rPr>
            <b/>
            <sz val="12"/>
            <color indexed="81"/>
            <rFont val="ＭＳ Ｐゴシック"/>
            <family val="3"/>
            <charset val="128"/>
          </rPr>
          <t>に賃金改善を行わない、または経験・技能のある介護職員</t>
        </r>
        <r>
          <rPr>
            <b/>
            <u/>
            <sz val="12"/>
            <color indexed="81"/>
            <rFont val="ＭＳ Ｐゴシック"/>
            <family val="3"/>
            <charset val="128"/>
          </rPr>
          <t>以外の介護職</t>
        </r>
        <r>
          <rPr>
            <b/>
            <sz val="12"/>
            <color indexed="81"/>
            <rFont val="ＭＳ Ｐゴシック"/>
            <family val="3"/>
            <charset val="128"/>
          </rPr>
          <t>員がいない場合は、空欄となります。</t>
        </r>
      </text>
    </comment>
    <comment ref="BI43" authorId="0" shapeId="0">
      <text>
        <r>
          <rPr>
            <b/>
            <sz val="12"/>
            <color indexed="81"/>
            <rFont val="ＭＳ Ｐゴシック"/>
            <family val="3"/>
            <charset val="128"/>
          </rPr>
          <t>経験・技能のある介護職員を設定しない場合は、空欄となります。</t>
        </r>
      </text>
    </comment>
    <comment ref="BJ43" authorId="0" shapeId="0">
      <text>
        <r>
          <rPr>
            <b/>
            <sz val="12"/>
            <color indexed="81"/>
            <rFont val="ＭＳ Ｐゴシック"/>
            <family val="3"/>
            <charset val="128"/>
          </rPr>
          <t>経験・技能のある介護職員</t>
        </r>
        <r>
          <rPr>
            <b/>
            <u/>
            <sz val="12"/>
            <color indexed="81"/>
            <rFont val="ＭＳ Ｐゴシック"/>
            <family val="3"/>
            <charset val="128"/>
          </rPr>
          <t>以外の介護職員</t>
        </r>
        <r>
          <rPr>
            <b/>
            <sz val="12"/>
            <color indexed="81"/>
            <rFont val="ＭＳ Ｐゴシック"/>
            <family val="3"/>
            <charset val="128"/>
          </rPr>
          <t>に賃金改善を行わない、または経験・技能のある介護職員</t>
        </r>
        <r>
          <rPr>
            <b/>
            <u/>
            <sz val="12"/>
            <color indexed="81"/>
            <rFont val="ＭＳ Ｐゴシック"/>
            <family val="3"/>
            <charset val="128"/>
          </rPr>
          <t>以外の介護職員</t>
        </r>
        <r>
          <rPr>
            <b/>
            <sz val="12"/>
            <color indexed="81"/>
            <rFont val="ＭＳ Ｐゴシック"/>
            <family val="3"/>
            <charset val="128"/>
          </rPr>
          <t>がいない場合は、空欄となります。</t>
        </r>
      </text>
    </comment>
    <comment ref="BK43" authorId="0" shapeId="0">
      <text>
        <r>
          <rPr>
            <b/>
            <u/>
            <sz val="12"/>
            <color indexed="81"/>
            <rFont val="ＭＳ Ｐゴシック"/>
            <family val="3"/>
            <charset val="128"/>
          </rPr>
          <t>介護職員以外の職員</t>
        </r>
        <r>
          <rPr>
            <b/>
            <sz val="12"/>
            <color indexed="81"/>
            <rFont val="ＭＳ Ｐゴシック"/>
            <family val="3"/>
            <charset val="128"/>
          </rPr>
          <t>に賃金改善を行わない場合は、空欄としてください。</t>
        </r>
      </text>
    </comment>
    <comment ref="Y44" authorId="0" shapeId="0">
      <text>
        <r>
          <rPr>
            <b/>
            <sz val="12"/>
            <color indexed="81"/>
            <rFont val="ＭＳ Ｐゴシック"/>
            <family val="3"/>
            <charset val="128"/>
          </rPr>
          <t>特養と併設の短期入所生活介護や、老健と併設の短期入所療養介護等については、それぞれの事業所として記載します。</t>
        </r>
      </text>
    </comment>
    <comment ref="BG44" authorId="1" shapeId="0">
      <text>
        <r>
          <rPr>
            <b/>
            <sz val="20"/>
            <color indexed="10"/>
            <rFont val="ＭＳ Ｐゴシック"/>
            <family val="3"/>
            <charset val="128"/>
          </rPr>
          <t>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44" authorId="1" shapeId="0">
      <text>
        <r>
          <rPr>
            <b/>
            <sz val="20"/>
            <color indexed="10"/>
            <rFont val="ＭＳ Ｐゴシック"/>
            <family val="3"/>
            <charset val="128"/>
          </rPr>
          <t>必ず「○」になっていることを確認してください！！
【×の場合、「③うち介護職員充当分」と「④うち介護職員以外充当分」「⑤うち介護職員以外の職員充当分」の合計が、「特定処遇改善加算額（見込額）計と一致していません！！！」</t>
        </r>
      </text>
    </comment>
    <comment ref="BG45"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45"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46"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46"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47"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47"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48"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48"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49"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49"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50"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50"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51"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51"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52"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52"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53"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53"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54"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54"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55"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55"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56"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56"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57"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57"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58"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58"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59"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59"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60"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60"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61"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61"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62"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62"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63"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63"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64"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64"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65"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65"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66"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66"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67"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67"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68"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68"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69"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69"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70"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70"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71"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71"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72"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72"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73"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73"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74"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74"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75"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75"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76"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76"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77"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77"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78"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78"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79"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79"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80"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80"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81"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81"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82"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82"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83"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83"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84"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84"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85"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85"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86"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86"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87"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87"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88"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88"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89"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89"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90"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90"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91"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91"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92"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92"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93"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93"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94"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94"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95"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95"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96"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96"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97"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97"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98"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98"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99"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99"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00"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00"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01"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01"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02"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02"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03"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03"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04"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04"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05"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05"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06"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06"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07"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07"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08"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08"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09"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09"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10"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10"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11"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11"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12"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12"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13"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13"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14"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14"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15"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15"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16"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16"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17"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17"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18"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18"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19"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19"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20"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20"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21"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21"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22"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22"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23"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23"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24"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24"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25"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25"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26"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26"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27"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27"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28"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28"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29"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29"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30"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30"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31"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31"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32"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32"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33"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33"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34"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34"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35"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35"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36"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36"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37"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37"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38"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38"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39"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39"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40"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40"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41"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41"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42"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42"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 ref="BG143" authorId="1" shapeId="0">
      <text>
        <r>
          <rPr>
            <b/>
            <sz val="20"/>
            <color indexed="81"/>
            <rFont val="ＭＳ Ｐゴシック"/>
            <family val="3"/>
            <charset val="128"/>
          </rPr>
          <t>特定処遇改善加算を算定する場合、必ず「○」になっていることを確認してください！！
【×の場合、「①うち経験・技能のある介護職員充当分」と「②うち経験・技能のある介護職員以外の介護職員以外充当分」の合計が、「処遇改善加算額（見込額）計と一致していません！！！」</t>
        </r>
      </text>
    </comment>
    <comment ref="BM143" authorId="1" shapeId="0">
      <text>
        <r>
          <rPr>
            <b/>
            <sz val="20"/>
            <color indexed="81"/>
            <rFont val="ＭＳ Ｐゴシック"/>
            <family val="3"/>
            <charset val="128"/>
          </rPr>
          <t>特定処遇改善加算を算定する場合、必ず「○」になっていることを確認してください！！
【×の場合、「①うち介護職員充当分」と「②うち介護職員以外充当分」の合計が、「特定処遇改善加算額（見込額）計と一致していません！！！」</t>
        </r>
      </text>
    </comment>
  </commentList>
</comments>
</file>

<file path=xl/comments2.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author>
    <author>長寿社会課</author>
    <author>渡邊　太郎</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29" authorId="1" shapeId="0">
      <text>
        <r>
          <rPr>
            <b/>
            <sz val="16"/>
            <color indexed="10"/>
            <rFont val="ＭＳ Ｐゴシック"/>
            <family val="3"/>
            <charset val="128"/>
          </rPr>
          <t>必ず「○」になっていることを確認してください！</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L39" authorId="1" shapeId="0">
      <text>
        <r>
          <rPr>
            <b/>
            <sz val="16"/>
            <color indexed="10"/>
            <rFont val="ＭＳ Ｐゴシック"/>
            <family val="3"/>
            <charset val="128"/>
          </rPr>
          <t>必ず「○」になっていることを確認してください！</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L50" authorId="1" shapeId="0">
      <text>
        <r>
          <rPr>
            <b/>
            <sz val="16"/>
            <color indexed="10"/>
            <rFont val="ＭＳ Ｐゴシック"/>
            <family val="3"/>
            <charset val="128"/>
          </rPr>
          <t>必ず「○」になっていることを確認してください！</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X74" authorId="2" shapeId="0">
      <text>
        <r>
          <rPr>
            <b/>
            <sz val="12"/>
            <color indexed="81"/>
            <rFont val="ＭＳ Ｐゴシック"/>
            <family val="3"/>
            <charset val="128"/>
          </rPr>
          <t>届け出る事業所数以上の人数でない場合は、理由のいずれかにチェックする必要があります</t>
        </r>
      </text>
    </comment>
    <comment ref="AL83" authorId="1" shapeId="0">
      <text>
        <r>
          <rPr>
            <b/>
            <sz val="16"/>
            <color indexed="10"/>
            <rFont val="ＭＳ Ｐゴシック"/>
            <family val="3"/>
            <charset val="128"/>
          </rPr>
          <t>必ず「○」になっていることを確認してください！</t>
        </r>
      </text>
    </comment>
    <comment ref="AL84" authorId="1" shapeId="0">
      <text>
        <r>
          <rPr>
            <b/>
            <sz val="16"/>
            <color indexed="10"/>
            <rFont val="ＭＳ Ｐゴシック"/>
            <family val="3"/>
            <charset val="128"/>
          </rPr>
          <t>必ず「○」になっていることを確認してください！</t>
        </r>
      </text>
    </comment>
    <comment ref="AK92" authorId="0" shapeId="0">
      <text>
        <r>
          <rPr>
            <b/>
            <sz val="12"/>
            <color indexed="81"/>
            <rFont val="MS P ゴシック"/>
            <family val="3"/>
            <charset val="128"/>
          </rPr>
          <t>継続申請の場合、</t>
        </r>
        <r>
          <rPr>
            <b/>
            <u val="double"/>
            <sz val="16"/>
            <color indexed="10"/>
            <rFont val="MS P ゴシック"/>
            <family val="3"/>
            <charset val="128"/>
          </rPr>
          <t>必要事項を記載した上で、</t>
        </r>
        <r>
          <rPr>
            <b/>
            <sz val="12"/>
            <color indexed="81"/>
            <rFont val="MS P ゴシック"/>
            <family val="3"/>
            <charset val="128"/>
          </rPr>
          <t>前年度に提出した計画書の内容と変更がない場合は「変更なし」にチェックをしてください。</t>
        </r>
      </text>
    </comment>
    <comment ref="AL93" authorId="1" shapeId="0">
      <text>
        <r>
          <rPr>
            <b/>
            <sz val="16"/>
            <color indexed="10"/>
            <rFont val="ＭＳ Ｐゴシック"/>
            <family val="3"/>
            <charset val="128"/>
          </rPr>
          <t>必ず「○」になっていることを確認してください！</t>
        </r>
      </text>
    </comment>
    <comment ref="AL95" authorId="1" shapeId="0">
      <text>
        <r>
          <rPr>
            <b/>
            <sz val="16"/>
            <color indexed="10"/>
            <rFont val="ＭＳ Ｐゴシック"/>
            <family val="3"/>
            <charset val="128"/>
          </rPr>
          <t>必ず「○」になっていることを確認してください！</t>
        </r>
      </text>
    </comment>
    <comment ref="AL96" authorId="1" shapeId="0">
      <text>
        <r>
          <rPr>
            <b/>
            <sz val="16"/>
            <color indexed="10"/>
            <rFont val="ＭＳ Ｐゴシック"/>
            <family val="3"/>
            <charset val="128"/>
          </rPr>
          <t>必ず「○」になっていることを確認してください！</t>
        </r>
      </text>
    </comment>
    <comment ref="AL97" authorId="1" shapeId="0">
      <text>
        <r>
          <rPr>
            <b/>
            <sz val="16"/>
            <color indexed="10"/>
            <rFont val="ＭＳ Ｐゴシック"/>
            <family val="3"/>
            <charset val="128"/>
          </rPr>
          <t>必ず「○」になっていることを確認してください！</t>
        </r>
      </text>
    </comment>
    <comment ref="AL100" authorId="1" shapeId="0">
      <text>
        <r>
          <rPr>
            <b/>
            <sz val="16"/>
            <color indexed="10"/>
            <rFont val="ＭＳ Ｐゴシック"/>
            <family val="3"/>
            <charset val="128"/>
          </rPr>
          <t>必ず「○」になっていることを確認してください！</t>
        </r>
      </text>
    </comment>
    <comment ref="AK103" authorId="0" shapeId="0">
      <text>
        <r>
          <rPr>
            <b/>
            <sz val="12"/>
            <color indexed="81"/>
            <rFont val="MS P ゴシック"/>
            <family val="3"/>
            <charset val="128"/>
          </rPr>
          <t>継続申請の場合、</t>
        </r>
        <r>
          <rPr>
            <b/>
            <u val="double"/>
            <sz val="16"/>
            <color indexed="10"/>
            <rFont val="MS P ゴシック"/>
            <family val="3"/>
            <charset val="128"/>
          </rPr>
          <t>必要事項を記載した上で、</t>
        </r>
        <r>
          <rPr>
            <b/>
            <sz val="12"/>
            <color indexed="81"/>
            <rFont val="MS P ゴシック"/>
            <family val="3"/>
            <charset val="128"/>
          </rPr>
          <t>前年度に提出した計画書の内容と変更がない場合は「変更なし」にチェックをしてください。</t>
        </r>
      </text>
    </comment>
    <comment ref="AL104" authorId="1" shapeId="0">
      <text>
        <r>
          <rPr>
            <b/>
            <sz val="16"/>
            <color indexed="10"/>
            <rFont val="ＭＳ Ｐゴシック"/>
            <family val="3"/>
            <charset val="128"/>
          </rPr>
          <t>必ず「○」になっていることを確認してください！</t>
        </r>
      </text>
    </comment>
    <comment ref="AL106" authorId="1" shapeId="0">
      <text>
        <r>
          <rPr>
            <b/>
            <sz val="16"/>
            <color indexed="10"/>
            <rFont val="ＭＳ Ｐゴシック"/>
            <family val="3"/>
            <charset val="128"/>
          </rPr>
          <t>必ず「○」になっていることを確認してください！</t>
        </r>
      </text>
    </comment>
    <comment ref="AL107" authorId="1" shapeId="0">
      <text>
        <r>
          <rPr>
            <b/>
            <sz val="16"/>
            <color indexed="10"/>
            <rFont val="ＭＳ Ｐゴシック"/>
            <family val="3"/>
            <charset val="128"/>
          </rPr>
          <t>必ず「○」になっていることを確認してください！</t>
        </r>
      </text>
    </comment>
    <comment ref="AL109" authorId="1" shapeId="0">
      <text>
        <r>
          <rPr>
            <b/>
            <sz val="16"/>
            <color indexed="10"/>
            <rFont val="ＭＳ Ｐゴシック"/>
            <family val="3"/>
            <charset val="128"/>
          </rPr>
          <t>必ず「○」になっていることを確認してください！</t>
        </r>
      </text>
    </comment>
    <comment ref="AL111" authorId="1" shapeId="0">
      <text>
        <r>
          <rPr>
            <b/>
            <sz val="16"/>
            <color indexed="10"/>
            <rFont val="ＭＳ Ｐゴシック"/>
            <family val="3"/>
            <charset val="128"/>
          </rPr>
          <t>必ず「○」になっていることを確認してください！</t>
        </r>
      </text>
    </comment>
    <comment ref="AL115" authorId="1" shapeId="0">
      <text>
        <r>
          <rPr>
            <b/>
            <sz val="16"/>
            <color indexed="10"/>
            <rFont val="ＭＳ Ｐゴシック"/>
            <family val="3"/>
            <charset val="128"/>
          </rPr>
          <t>必ず「○」になっていることを確認してください！</t>
        </r>
      </text>
    </comment>
    <comment ref="AL119" authorId="1" shapeId="0">
      <text>
        <r>
          <rPr>
            <b/>
            <sz val="16"/>
            <color indexed="10"/>
            <rFont val="ＭＳ Ｐゴシック"/>
            <family val="3"/>
            <charset val="128"/>
          </rPr>
          <t>必ず「○」になっていることを確認してください！</t>
        </r>
      </text>
    </comment>
    <comment ref="AL120" authorId="1" shapeId="0">
      <text>
        <r>
          <rPr>
            <b/>
            <sz val="16"/>
            <color indexed="10"/>
            <rFont val="ＭＳ Ｐゴシック"/>
            <family val="3"/>
            <charset val="128"/>
          </rPr>
          <t>必ず「○」になっていることを確認してください！</t>
        </r>
      </text>
    </comment>
    <comment ref="AK126" authorId="0" shapeId="0">
      <text>
        <r>
          <rPr>
            <b/>
            <sz val="12"/>
            <color indexed="81"/>
            <rFont val="MS P ゴシック"/>
            <family val="3"/>
            <charset val="128"/>
          </rPr>
          <t>継続申請の場合、</t>
        </r>
        <r>
          <rPr>
            <b/>
            <u val="double"/>
            <sz val="16"/>
            <color indexed="10"/>
            <rFont val="MS P ゴシック"/>
            <family val="3"/>
            <charset val="128"/>
          </rPr>
          <t>必要事項を記載した上で、</t>
        </r>
        <r>
          <rPr>
            <b/>
            <sz val="12"/>
            <color indexed="81"/>
            <rFont val="MS P ゴシック"/>
            <family val="3"/>
            <charset val="128"/>
          </rPr>
          <t>前年度に提出した計画書の内容と変更がない場合は「変更なし」にチェックをしてください。</t>
        </r>
      </text>
    </comment>
    <comment ref="AK129" authorId="1" shapeId="0">
      <text>
        <r>
          <rPr>
            <b/>
            <sz val="14"/>
            <color indexed="81"/>
            <rFont val="ＭＳ Ｐゴシック"/>
            <family val="3"/>
            <charset val="128"/>
          </rPr>
          <t>現行加算の</t>
        </r>
        <r>
          <rPr>
            <b/>
            <sz val="14"/>
            <color indexed="10"/>
            <rFont val="ＭＳ Ｐゴシック"/>
            <family val="3"/>
            <charset val="128"/>
          </rPr>
          <t>「加算Ⅰ」もしくは「加算Ⅱ」</t>
        </r>
        <r>
          <rPr>
            <b/>
            <sz val="14"/>
            <color indexed="81"/>
            <rFont val="ＭＳ Ｐゴシック"/>
            <family val="3"/>
            <charset val="128"/>
          </rPr>
          <t>を算定している場合は、
必ず</t>
        </r>
        <r>
          <rPr>
            <b/>
            <sz val="14"/>
            <color indexed="10"/>
            <rFont val="ＭＳ Ｐゴシック"/>
            <family val="3"/>
            <charset val="128"/>
          </rPr>
          <t>「該当」</t>
        </r>
        <r>
          <rPr>
            <b/>
            <sz val="14"/>
            <color indexed="81"/>
            <rFont val="ＭＳ Ｐゴシック"/>
            <family val="3"/>
            <charset val="128"/>
          </rPr>
          <t>にチェックが入ります。</t>
        </r>
      </text>
    </comment>
    <comment ref="AK134" authorId="1" shapeId="0">
      <text>
        <r>
          <rPr>
            <b/>
            <sz val="14"/>
            <color indexed="81"/>
            <rFont val="ＭＳ Ｐゴシック"/>
            <family val="3"/>
            <charset val="128"/>
          </rPr>
          <t>現行加算の</t>
        </r>
        <r>
          <rPr>
            <b/>
            <sz val="14"/>
            <color indexed="10"/>
            <rFont val="ＭＳ Ｐゴシック"/>
            <family val="3"/>
            <charset val="128"/>
          </rPr>
          <t>「加算Ⅰ」もしくは「加算Ⅱ」</t>
        </r>
        <r>
          <rPr>
            <b/>
            <sz val="14"/>
            <color indexed="81"/>
            <rFont val="ＭＳ Ｐゴシック"/>
            <family val="3"/>
            <charset val="128"/>
          </rPr>
          <t>を算定している場合は、
必ず</t>
        </r>
        <r>
          <rPr>
            <b/>
            <sz val="14"/>
            <color indexed="10"/>
            <rFont val="ＭＳ Ｐゴシック"/>
            <family val="3"/>
            <charset val="128"/>
          </rPr>
          <t>「該当」</t>
        </r>
        <r>
          <rPr>
            <b/>
            <sz val="14"/>
            <color indexed="81"/>
            <rFont val="ＭＳ Ｐゴシック"/>
            <family val="3"/>
            <charset val="128"/>
          </rPr>
          <t>にチェックが入ります。</t>
        </r>
      </text>
    </comment>
    <comment ref="AL136" authorId="1" shapeId="0">
      <text>
        <r>
          <rPr>
            <b/>
            <sz val="16"/>
            <color indexed="10"/>
            <rFont val="ＭＳ Ｐゴシック"/>
            <family val="3"/>
            <charset val="128"/>
          </rPr>
          <t>必ず「○」になっていることを確認してください！</t>
        </r>
      </text>
    </comment>
    <comment ref="AL138" authorId="1" shapeId="0">
      <text>
        <r>
          <rPr>
            <b/>
            <sz val="16"/>
            <color indexed="10"/>
            <rFont val="ＭＳ Ｐゴシック"/>
            <family val="3"/>
            <charset val="128"/>
          </rPr>
          <t>必ず「○」になっていることを確認してください！</t>
        </r>
      </text>
    </comment>
    <comment ref="AL140" authorId="1" shapeId="0">
      <text>
        <r>
          <rPr>
            <b/>
            <sz val="16"/>
            <color indexed="10"/>
            <rFont val="ＭＳ Ｐゴシック"/>
            <family val="3"/>
            <charset val="128"/>
          </rPr>
          <t>必ず「○」になっていることを確認してください！</t>
        </r>
      </text>
    </comment>
    <comment ref="AK143" authorId="1" shapeId="0">
      <text>
        <r>
          <rPr>
            <b/>
            <sz val="14"/>
            <color indexed="81"/>
            <rFont val="ＭＳ Ｐゴシック"/>
            <family val="3"/>
            <charset val="128"/>
          </rPr>
          <t>現行加算の</t>
        </r>
        <r>
          <rPr>
            <b/>
            <sz val="14"/>
            <color indexed="10"/>
            <rFont val="ＭＳ Ｐゴシック"/>
            <family val="3"/>
            <charset val="128"/>
          </rPr>
          <t>「加算Ⅰ」</t>
        </r>
        <r>
          <rPr>
            <b/>
            <sz val="14"/>
            <color indexed="81"/>
            <rFont val="ＭＳ Ｐゴシック"/>
            <family val="3"/>
            <charset val="128"/>
          </rPr>
          <t>を算定している場合は、
必ず</t>
        </r>
        <r>
          <rPr>
            <b/>
            <sz val="14"/>
            <color indexed="10"/>
            <rFont val="ＭＳ Ｐゴシック"/>
            <family val="3"/>
            <charset val="128"/>
          </rPr>
          <t>「該当」</t>
        </r>
        <r>
          <rPr>
            <b/>
            <sz val="14"/>
            <color indexed="81"/>
            <rFont val="ＭＳ Ｐゴシック"/>
            <family val="3"/>
            <charset val="128"/>
          </rPr>
          <t>にチェックが入ります。</t>
        </r>
      </text>
    </comment>
    <comment ref="AL145" authorId="1" shapeId="0">
      <text>
        <r>
          <rPr>
            <b/>
            <sz val="16"/>
            <color indexed="10"/>
            <rFont val="ＭＳ Ｐゴシック"/>
            <family val="3"/>
            <charset val="128"/>
          </rPr>
          <t>必ず「○」になっていることを確認してください！</t>
        </r>
      </text>
    </comment>
    <comment ref="AK151" authorId="0" shapeId="0">
      <text>
        <r>
          <rPr>
            <b/>
            <sz val="12"/>
            <color indexed="81"/>
            <rFont val="MS P ゴシック"/>
            <family val="3"/>
            <charset val="128"/>
          </rPr>
          <t>継続申請の場合、</t>
        </r>
        <r>
          <rPr>
            <b/>
            <u val="double"/>
            <sz val="16"/>
            <color indexed="10"/>
            <rFont val="MS P ゴシック"/>
            <family val="3"/>
            <charset val="128"/>
          </rPr>
          <t>必要事項を記載した上で、</t>
        </r>
        <r>
          <rPr>
            <b/>
            <sz val="12"/>
            <color indexed="81"/>
            <rFont val="MS P ゴシック"/>
            <family val="3"/>
            <charset val="128"/>
          </rPr>
          <t>前年度に提出した計画書の内容と変更がない場合は「変更なし」にチェックをしてください。</t>
        </r>
      </text>
    </comment>
    <comment ref="AL155" authorId="1" shapeId="0">
      <text>
        <r>
          <rPr>
            <b/>
            <sz val="16"/>
            <color indexed="10"/>
            <rFont val="ＭＳ Ｐゴシック"/>
            <family val="3"/>
            <charset val="128"/>
          </rPr>
          <t>必ず「○」になっていることを確認してください！</t>
        </r>
      </text>
    </comment>
    <comment ref="AL160" authorId="1" shapeId="0">
      <text>
        <r>
          <rPr>
            <b/>
            <sz val="16"/>
            <color indexed="10"/>
            <rFont val="ＭＳ Ｐゴシック"/>
            <family val="3"/>
            <charset val="128"/>
          </rPr>
          <t>必ず「○」になっていることを確認してください！</t>
        </r>
      </text>
    </comment>
    <comment ref="AL169" authorId="1" shapeId="0">
      <text>
        <r>
          <rPr>
            <b/>
            <sz val="16"/>
            <color indexed="10"/>
            <rFont val="ＭＳ Ｐゴシック"/>
            <family val="3"/>
            <charset val="128"/>
          </rPr>
          <t>必ず「○」になっていることを確認してください！</t>
        </r>
      </text>
    </comment>
    <comment ref="AK178" authorId="0" shapeId="0">
      <text>
        <r>
          <rPr>
            <b/>
            <sz val="12"/>
            <color indexed="81"/>
            <rFont val="MS P ゴシック"/>
            <family val="3"/>
            <charset val="128"/>
          </rPr>
          <t>継続申請の場合、</t>
        </r>
        <r>
          <rPr>
            <b/>
            <u val="double"/>
            <sz val="16"/>
            <color indexed="10"/>
            <rFont val="MS P ゴシック"/>
            <family val="3"/>
            <charset val="128"/>
          </rPr>
          <t>必要事項を記載した上で、</t>
        </r>
        <r>
          <rPr>
            <b/>
            <sz val="12"/>
            <color indexed="81"/>
            <rFont val="MS P ゴシック"/>
            <family val="3"/>
            <charset val="128"/>
          </rPr>
          <t>前年度に提出した計画書の内容と変更がない場合は「変更なし」にチェックをしてください。</t>
        </r>
      </text>
    </comment>
    <comment ref="AK180" authorId="0" shapeId="0">
      <text>
        <r>
          <rPr>
            <b/>
            <sz val="12"/>
            <color indexed="81"/>
            <rFont val="MS P ゴシック"/>
            <family val="3"/>
            <charset val="128"/>
          </rPr>
          <t>該当する周知方法をチェックしてください。今後の掲載を予定している場合には、「掲載予定」又は「予定」にチェックしてください。</t>
        </r>
      </text>
    </comment>
    <comment ref="AL181" authorId="1" shapeId="0">
      <text>
        <r>
          <rPr>
            <b/>
            <sz val="16"/>
            <color indexed="10"/>
            <rFont val="ＭＳ Ｐゴシック"/>
            <family val="3"/>
            <charset val="128"/>
          </rPr>
          <t xml:space="preserve">必ず「○」になっていることを確認してください！        </t>
        </r>
      </text>
    </comment>
    <comment ref="AL183" authorId="1" shapeId="0">
      <text>
        <r>
          <rPr>
            <b/>
            <sz val="16"/>
            <color indexed="10"/>
            <rFont val="ＭＳ Ｐゴシック"/>
            <family val="3"/>
            <charset val="128"/>
          </rPr>
          <t>必ず「○」になっていることを確認してください！</t>
        </r>
      </text>
    </comment>
    <comment ref="A187" authorId="2" shapeId="0">
      <text>
        <r>
          <rPr>
            <b/>
            <sz val="16"/>
            <color indexed="81"/>
            <rFont val="ＭＳ Ｐゴシック"/>
            <family val="3"/>
            <charset val="128"/>
          </rPr>
          <t>証明する資料は求められた時に提出できるようにしてください！！</t>
        </r>
      </text>
    </comment>
    <comment ref="A188" authorId="2" shapeId="0">
      <text>
        <r>
          <rPr>
            <b/>
            <sz val="16"/>
            <color indexed="81"/>
            <rFont val="ＭＳ Ｐゴシック"/>
            <family val="3"/>
            <charset val="128"/>
          </rPr>
          <t>証明する資料は求められた時に提出できるようにしてください！！</t>
        </r>
      </text>
    </comment>
    <comment ref="A189" authorId="2" shapeId="0">
      <text>
        <r>
          <rPr>
            <b/>
            <sz val="16"/>
            <color indexed="81"/>
            <rFont val="ＭＳ Ｐゴシック"/>
            <family val="3"/>
            <charset val="128"/>
          </rPr>
          <t>証明する資料は求められた時に提出できるようにしてください！！</t>
        </r>
      </text>
    </comment>
    <comment ref="A190" authorId="2" shapeId="0">
      <text>
        <r>
          <rPr>
            <b/>
            <sz val="16"/>
            <color indexed="81"/>
            <rFont val="ＭＳ Ｐゴシック"/>
            <family val="3"/>
            <charset val="128"/>
          </rPr>
          <t>証明する資料は求められた時に提出できるようにしてください！！</t>
        </r>
      </text>
    </comment>
    <comment ref="A191" authorId="2" shapeId="0">
      <text>
        <r>
          <rPr>
            <b/>
            <sz val="16"/>
            <color indexed="81"/>
            <rFont val="ＭＳ Ｐゴシック"/>
            <family val="3"/>
            <charset val="128"/>
          </rPr>
          <t>証明する資料は求められた時に提出できるようにしてください！！</t>
        </r>
      </text>
    </comment>
    <comment ref="A192" authorId="2" shapeId="0">
      <text>
        <r>
          <rPr>
            <b/>
            <sz val="16"/>
            <color indexed="81"/>
            <rFont val="ＭＳ Ｐゴシック"/>
            <family val="3"/>
            <charset val="128"/>
          </rPr>
          <t>証明する資料は求められた時に提出できるようにしてください！！</t>
        </r>
      </text>
    </comment>
    <comment ref="A193" authorId="2" shapeId="0">
      <text>
        <r>
          <rPr>
            <b/>
            <sz val="16"/>
            <color indexed="81"/>
            <rFont val="ＭＳ Ｐゴシック"/>
            <family val="3"/>
            <charset val="128"/>
          </rPr>
          <t>証明する資料は求められた時に提出できるようにしてください！！</t>
        </r>
      </text>
    </comment>
  </commentList>
</comments>
</file>

<file path=xl/sharedStrings.xml><?xml version="1.0" encoding="utf-8"?>
<sst xmlns="http://schemas.openxmlformats.org/spreadsheetml/2006/main" count="2203" uniqueCount="521">
  <si>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</si>
  <si>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</si>
  <si>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</si>
  <si>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</si>
  <si>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</si>
  <si>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</si>
  <si>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</si>
  <si>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</si>
  <si>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</si>
  <si>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</si>
  <si>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</si>
  <si>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</si>
  <si>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</si>
  <si>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</si>
  <si>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</si>
  <si>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</si>
  <si>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</si>
  <si>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</si>
  <si>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</si>
  <si>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t>
    <phoneticPr fontId="8"/>
  </si>
  <si>
    <t>資質の向上</t>
    <rPh sb="0" eb="2">
      <t>シシツ</t>
    </rPh>
    <rPh sb="3" eb="5">
      <t>コウジョウ</t>
    </rPh>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</si>
  <si>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</si>
  <si>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</si>
  <si>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</si>
  <si>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</si>
  <si>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</si>
  <si>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</si>
  <si>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</si>
  <si>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</si>
  <si>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</si>
  <si>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</si>
  <si>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</si>
  <si>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8"/>
  </si>
  <si>
    <t>　　　　</t>
    <phoneticPr fontId="8"/>
  </si>
  <si>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8"/>
  </si>
  <si>
    <t>　　　　　(※退職手当  ・ 研修手当には充当できません）</t>
    <phoneticPr fontId="8"/>
  </si>
  <si>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8"/>
  </si>
  <si>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8"/>
  </si>
  <si>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8"/>
  </si>
  <si>
    <t>※研修手当　　</t>
    <phoneticPr fontId="8"/>
  </si>
  <si>
    <t>【労働基準法】　労働時間の考え方</t>
    <rPh sb="1" eb="3">
      <t>ロウドウ</t>
    </rPh>
    <rPh sb="3" eb="5">
      <t>キジュン</t>
    </rPh>
    <rPh sb="5" eb="6">
      <t>ホウ</t>
    </rPh>
    <rPh sb="8" eb="10">
      <t>ロウドウ</t>
    </rPh>
    <rPh sb="10" eb="12">
      <t>ジカン</t>
    </rPh>
    <rPh sb="13" eb="14">
      <t>カンガ</t>
    </rPh>
    <rPh sb="15" eb="16">
      <t>カタ</t>
    </rPh>
    <phoneticPr fontId="8"/>
  </si>
  <si>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8"/>
  </si>
  <si>
    <t>次のような時間も労働時間として適正に把握、管理する必要があります。</t>
    <phoneticPr fontId="8"/>
  </si>
  <si>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8"/>
  </si>
  <si>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8"/>
  </si>
  <si>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8"/>
  </si>
  <si>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8"/>
  </si>
  <si>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8"/>
  </si>
  <si>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8"/>
  </si>
  <si>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8"/>
  </si>
  <si>
    <t xml:space="preserve">       ※通所介護系サービスの夜勤（お泊りデイ）は、介護保険対象外のため賃金改善対象外となります。</t>
    <phoneticPr fontId="8"/>
  </si>
  <si>
    <t>【労働基準法】　時間外労働とは？</t>
    <rPh sb="1" eb="3">
      <t>ロウドウ</t>
    </rPh>
    <rPh sb="3" eb="5">
      <t>キジュン</t>
    </rPh>
    <rPh sb="5" eb="6">
      <t>ホウ</t>
    </rPh>
    <rPh sb="8" eb="10">
      <t>ジカン</t>
    </rPh>
    <rPh sb="10" eb="11">
      <t>ガイ</t>
    </rPh>
    <rPh sb="11" eb="13">
      <t>ロウドウ</t>
    </rPh>
    <phoneticPr fontId="8"/>
  </si>
  <si>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8"/>
  </si>
  <si>
    <t>変形労働時間制を採用する場合を除いてこの時間を超えて労働させる場合は時間外労働となります。</t>
    <phoneticPr fontId="8"/>
  </si>
  <si>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8"/>
  </si>
  <si>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8"/>
  </si>
  <si>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8"/>
  </si>
  <si>
    <t>１０労働日の有給休暇を与えなければなりません。（アルバイト、パート、嘱託等の場合も同様です。）</t>
    <rPh sb="34" eb="36">
      <t>ショクタク</t>
    </rPh>
    <rPh sb="36" eb="37">
      <t>トウ</t>
    </rPh>
    <rPh sb="38" eb="40">
      <t>バアイ</t>
    </rPh>
    <rPh sb="41" eb="43">
      <t>ドウヨウ</t>
    </rPh>
    <phoneticPr fontId="8"/>
  </si>
  <si>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8"/>
  </si>
  <si>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8"/>
  </si>
  <si>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8"/>
  </si>
  <si>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8"/>
  </si>
  <si>
    <t>ついては、６か月以内ごとに１回）」定期に健康診断を実施しなければなりません。</t>
    <rPh sb="17" eb="19">
      <t>テイキ</t>
    </rPh>
    <rPh sb="20" eb="22">
      <t>ケンコウ</t>
    </rPh>
    <rPh sb="22" eb="24">
      <t>シンダン</t>
    </rPh>
    <rPh sb="25" eb="27">
      <t>ジッシ</t>
    </rPh>
    <phoneticPr fontId="8"/>
  </si>
  <si>
    <t>サービス区分</t>
    <phoneticPr fontId="8"/>
  </si>
  <si>
    <t>研修の受講やキャリア段位制度と人事考課との連動</t>
    <phoneticPr fontId="8"/>
  </si>
  <si>
    <t>小規模事業者の共同による採用・人事ローテーション・研修のための制度構築</t>
    <phoneticPr fontId="8"/>
  </si>
  <si>
    <t>キャリアパス要件に該当する事項（キャリアパス要件を満たしていない介護事業者に限る）</t>
    <phoneticPr fontId="8"/>
  </si>
  <si>
    <t>労働環境・
処遇の改善</t>
    <phoneticPr fontId="8"/>
  </si>
  <si>
    <t>新人介護職員の早期離職防止のためのエルダー・メンター（新人指導担当者）制度等導入</t>
    <phoneticPr fontId="8"/>
  </si>
  <si>
    <t>雇用管理改善のため管理者の労働・安全衛生法規、休暇・休職制度に係る研修受講等による雇用管理改善対策の充実</t>
    <phoneticPr fontId="8"/>
  </si>
  <si>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8"/>
  </si>
  <si>
    <t>介護職員の腰痛対策を含む負担軽減のための介護ロボットやリフト等の介護機器等導入</t>
    <phoneticPr fontId="8"/>
  </si>
  <si>
    <t>子育てとの両立を目指す者のための育児休業制度等の充実、事業所内保育施設の整備</t>
    <phoneticPr fontId="8"/>
  </si>
  <si>
    <t>ミーティング等による職場内コミュニケーションの円滑化による個々の介護職員の気づきを踏まえた勤務環境やケア内容の改善</t>
    <phoneticPr fontId="8"/>
  </si>
  <si>
    <t>事故・トラブルへの対応マニュアル等の作成による責任の所在の明確化</t>
    <phoneticPr fontId="8"/>
  </si>
  <si>
    <t>健康診断・こころの健康等の健康管理面の強化、職員休憩室・分煙スペース等の整備</t>
    <phoneticPr fontId="8"/>
  </si>
  <si>
    <t>介護サービス情報公表制度の活用による経営・人材育成理念の見える化</t>
    <phoneticPr fontId="8"/>
  </si>
  <si>
    <t>障害を有する者でも働きやすい職場環境構築や勤務シフト配慮</t>
    <phoneticPr fontId="8"/>
  </si>
  <si>
    <t>地域の児童・生徒や住民との交流による地域包括ケアの一員としてのモチベーション向上</t>
    <phoneticPr fontId="8"/>
  </si>
  <si>
    <t>非正規職員から正規職員への転換</t>
    <phoneticPr fontId="8"/>
  </si>
  <si>
    <t>職員の増員による業務負担の軽減</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</si>
  <si>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</si>
  <si>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</si>
  <si>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</si>
  <si>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</si>
  <si>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</si>
  <si>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</si>
  <si>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</si>
  <si>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</si>
  <si>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</si>
  <si>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</si>
  <si>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</si>
  <si>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</si>
  <si>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その他：</t>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</si>
  <si>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</si>
  <si>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</si>
  <si>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</si>
  <si>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</si>
  <si>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</si>
  <si>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</si>
  <si>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</si>
  <si>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</si>
  <si>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</si>
  <si>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</si>
  <si>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</si>
  <si>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</si>
  <si>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</si>
  <si>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</si>
  <si>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</si>
  <si>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</si>
  <si>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</si>
  <si>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</si>
  <si>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</si>
  <si>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</si>
  <si>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</si>
  <si>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分類</t>
    <rPh sb="0" eb="2">
      <t>ブンルイ</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</si>
  <si>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</si>
  <si>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</si>
  <si>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</si>
  <si>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</si>
  <si>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</si>
  <si>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</si>
  <si>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</si>
  <si>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</si>
  <si>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</si>
  <si>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</si>
  <si>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</si>
  <si>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</si>
  <si>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</si>
  <si>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</si>
  <si>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</si>
  <si>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</si>
  <si>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</si>
  <si>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</si>
  <si>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</si>
  <si>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</si>
  <si>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</si>
  <si>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</si>
  <si>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</si>
  <si>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</si>
  <si>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</si>
  <si>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</si>
  <si>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</si>
  <si>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</si>
  <si>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</si>
  <si>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</si>
  <si>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</si>
  <si>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</si>
  <si>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</si>
  <si>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</si>
  <si>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</si>
  <si>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</si>
  <si>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</si>
  <si>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</si>
  <si>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</si>
  <si>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</si>
  <si>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</si>
  <si>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</si>
  <si>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</si>
  <si>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</si>
  <si>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</si>
  <si>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中途採用者（他産業からの転職者、主婦層、中高年齢者等）に特化した人事制度の確立（勤務シフトの配慮、短時間正規職員制度の導入等）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</si>
  <si>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</si>
  <si>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</si>
  <si>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</si>
  <si>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</si>
  <si>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</si>
  <si>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</si>
  <si>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</si>
  <si>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</si>
  <si>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</si>
  <si>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</si>
  <si>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</si>
  <si>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訪問型サービス（独自）</t>
    <rPh sb="0" eb="2">
      <t>ホウモン</t>
    </rPh>
    <rPh sb="2" eb="3">
      <t>ガタ</t>
    </rPh>
    <rPh sb="8" eb="10">
      <t>ドクジ</t>
    </rPh>
    <phoneticPr fontId="8"/>
  </si>
  <si>
    <t>通所型サービス（独自）</t>
    <rPh sb="0" eb="2">
      <t>ツウショ</t>
    </rPh>
    <rPh sb="2" eb="3">
      <t>ガタ</t>
    </rPh>
    <rPh sb="8" eb="10">
      <t>ドクジ</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</si>
  <si>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</si>
  <si>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</si>
  <si>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</si>
  <si>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</si>
  <si>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</si>
  <si>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</si>
  <si>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</si>
  <si>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</si>
  <si>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</si>
  <si>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</si>
  <si>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</si>
  <si>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</si>
  <si>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算定対象月(d)</t>
    <rPh sb="0" eb="2">
      <t>サンテイ</t>
    </rPh>
    <rPh sb="2" eb="4">
      <t>タイショウ</t>
    </rPh>
    <rPh sb="4" eb="5">
      <t>ツキ</t>
    </rPh>
    <phoneticPr fontId="8"/>
  </si>
  <si>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</si>
  <si>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</si>
  <si>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</si>
  <si>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</si>
  <si>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提出先</t>
    <rPh sb="0" eb="2">
      <t>テイシュツ</t>
    </rPh>
    <rPh sb="2" eb="3">
      <t>サキ</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</si>
  <si>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</si>
  <si>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</si>
  <si>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</si>
  <si>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</si>
  <si>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</si>
  <si>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</si>
  <si>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　</t>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</si>
  <si>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</si>
  <si>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</si>
  <si>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</si>
  <si>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</si>
  <si>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</si>
  <si>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</si>
  <si>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</si>
  <si>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</si>
  <si>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</si>
  <si>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</si>
  <si>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</si>
  <si>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</si>
  <si>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</si>
  <si>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</si>
  <si>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</si>
  <si>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</si>
  <si>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</si>
  <si>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</si>
  <si>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</si>
  <si>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</si>
  <si>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</si>
  <si>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</si>
  <si>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</si>
  <si>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</si>
  <si>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</si>
  <si>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</si>
  <si>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</si>
  <si>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</si>
  <si>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</si>
  <si>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</si>
  <si>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</si>
  <si>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</si>
  <si>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</si>
  <si>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</si>
  <si>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</si>
  <si>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</si>
  <si>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</si>
  <si>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</si>
  <si>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</si>
  <si>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</si>
  <si>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</si>
  <si>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</si>
  <si>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</si>
  <si>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</si>
  <si>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</si>
  <si>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</si>
  <si>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</si>
  <si>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</si>
  <si>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</si>
  <si>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</si>
  <si>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</si>
  <si>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</si>
  <si>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</si>
  <si>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</si>
  <si>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※本計画に記載された金額は見込額であり、提出後の運営状況(利用者数等)、人員配置状況(職員数等)その他の事由により変動があり得る。</t>
    <rPh sb="20" eb="22">
      <t>テイシュツ</t>
    </rPh>
    <rPh sb="22" eb="23">
      <t>ゴ</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</si>
  <si>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</si>
  <si>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</si>
  <si>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</si>
  <si>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</si>
  <si>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</si>
  <si>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</si>
  <si>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</si>
  <si>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</si>
  <si>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</si>
  <si>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</si>
  <si>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別紙様式２－１</t>
    <rPh sb="0" eb="2">
      <t>ベッシ</t>
    </rPh>
    <rPh sb="2" eb="4">
      <t>ヨウシキ</t>
    </rPh>
    <phoneticPr fontId="8"/>
  </si>
  <si>
    <t xml:space="preserve"> （(A)にチェック（✔）がない場合その理由）</t>
    <rPh sb="16" eb="18">
      <t>バアイ</t>
    </rPh>
    <phoneticPr fontId="8"/>
  </si>
  <si>
    <t>その他：</t>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</si>
  <si>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</si>
  <si>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</si>
  <si>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</si>
  <si>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</si>
  <si>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</si>
  <si>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</si>
  <si>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8"/>
  </si>
  <si>
    <t>賃金改善の見込額(ⅰ-ⅱ）</t>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</si>
  <si>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</si>
  <si>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</si>
  <si>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</si>
  <si>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</si>
  <si>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</si>
  <si>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</si>
  <si>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</si>
  <si>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</si>
  <si>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</si>
  <si>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</si>
  <si>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５　見える化要件について＜特定加算＞　</t>
    <rPh sb="2" eb="3">
      <t>ミ</t>
    </rPh>
    <rPh sb="5" eb="6">
      <t>カ</t>
    </rPh>
    <rPh sb="6" eb="8">
      <t>ヨウケン</t>
    </rPh>
    <rPh sb="13" eb="15">
      <t>トクテイ</t>
    </rPh>
    <rPh sb="15" eb="17">
      <t>カサン</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</si>
  <si>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</si>
  <si>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</si>
  <si>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</si>
  <si>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</si>
  <si>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</si>
  <si>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</si>
  <si>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</si>
  <si>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44"/>
  </si>
  <si>
    <t>ワークシート名（左からの順）</t>
    <rPh sb="6" eb="7">
      <t>メイ</t>
    </rPh>
    <rPh sb="8" eb="9">
      <t>ヒダリ</t>
    </rPh>
    <rPh sb="12" eb="13">
      <t>ジュン</t>
    </rPh>
    <phoneticPr fontId="44"/>
  </si>
  <si>
    <t>枚数</t>
    <rPh sb="0" eb="2">
      <t>マイスウ</t>
    </rPh>
    <phoneticPr fontId="44"/>
  </si>
  <si>
    <t>説明</t>
    <rPh sb="0" eb="2">
      <t>セツメイ</t>
    </rPh>
    <phoneticPr fontId="44"/>
  </si>
  <si>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</si>
  <si>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</si>
  <si>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44"/>
  </si>
  <si>
    <t>基本情報入力シート</t>
    <rPh sb="0" eb="4">
      <t>キホンジョウホウ</t>
    </rPh>
    <rPh sb="4" eb="6">
      <t>ニュウリョク</t>
    </rPh>
    <phoneticPr fontId="44"/>
  </si>
  <si>
    <t>様式2-1 計画書_総括表</t>
    <rPh sb="0" eb="2">
      <t>ヨウシキ</t>
    </rPh>
    <rPh sb="6" eb="9">
      <t>ケイカクショ</t>
    </rPh>
    <rPh sb="10" eb="13">
      <t>ソウカツヒョウ</t>
    </rPh>
    <phoneticPr fontId="44"/>
  </si>
  <si>
    <t>提出</t>
    <rPh sb="0" eb="2">
      <t>テイシュツ</t>
    </rPh>
    <phoneticPr fontId="44"/>
  </si>
  <si>
    <t>様式2-3 個表_特定</t>
    <rPh sb="0" eb="2">
      <t>ヨウシキ</t>
    </rPh>
    <rPh sb="6" eb="7">
      <t>コ</t>
    </rPh>
    <rPh sb="7" eb="8">
      <t>ヒョウ</t>
    </rPh>
    <rPh sb="9" eb="11">
      <t>トクテイ</t>
    </rPh>
    <phoneticPr fontId="44"/>
  </si>
  <si>
    <t>２　書類の作成方法</t>
    <rPh sb="2" eb="4">
      <t>ショルイ</t>
    </rPh>
    <rPh sb="5" eb="7">
      <t>サクセイ</t>
    </rPh>
    <rPh sb="7" eb="9">
      <t>ホウホウ</t>
    </rPh>
    <phoneticPr fontId="44"/>
  </si>
  <si>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4"/>
  </si>
  <si>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</si>
  <si>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</si>
  <si>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</si>
  <si>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</si>
  <si>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</si>
  <si>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見直し案</t>
  </si>
  <si>
    <t>計画</t>
  </si>
  <si>
    <t>実績</t>
  </si>
  <si>
    <t>介護福祉士配置等要件</t>
    <rPh sb="0" eb="5">
      <t>カイゴフクシシ</t>
    </rPh>
    <rPh sb="5" eb="7">
      <t>ハイチ</t>
    </rPh>
    <rPh sb="7" eb="8">
      <t>トウ</t>
    </rPh>
    <rPh sb="8" eb="10">
      <t>ヨウケン</t>
    </rPh>
    <phoneticPr fontId="8"/>
  </si>
  <si>
    <t>特定事業所加算（I）</t>
    <rPh sb="0" eb="7">
      <t>ト</t>
    </rPh>
    <phoneticPr fontId="3"/>
  </si>
  <si>
    <t>特定事業所加算（II）</t>
    <rPh sb="0" eb="7">
      <t>ト</t>
    </rPh>
    <phoneticPr fontId="3"/>
  </si>
  <si>
    <t>-</t>
  </si>
  <si>
    <t>サービス提供体制強化加算（I）イ</t>
    <rPh sb="4" eb="8">
      <t>テイキョウ</t>
    </rPh>
    <rPh sb="8" eb="10">
      <t>キョウカ</t>
    </rPh>
    <rPh sb="10" eb="12">
      <t>カサン</t>
    </rPh>
    <phoneticPr fontId="3"/>
  </si>
  <si>
    <t>入居継続支援加算</t>
    <rPh sb="0" eb="2">
      <t>ニュウキョ</t>
    </rPh>
    <rPh sb="2" eb="6">
      <t>ケイゾクシエン</t>
    </rPh>
    <rPh sb="6" eb="8">
      <t>カサン</t>
    </rPh>
    <phoneticPr fontId="3"/>
  </si>
  <si>
    <t>日常生活継続支援加算（I）</t>
    <rPh sb="0" eb="10">
      <t>ニチジョウセイカツ</t>
    </rPh>
    <phoneticPr fontId="3"/>
  </si>
  <si>
    <t>日常生活継続支援加算（II）</t>
    <rPh sb="0" eb="10">
      <t>ニチジョウセイカツ</t>
    </rPh>
    <phoneticPr fontId="3"/>
  </si>
  <si>
    <t>サービス提供体制強化加算（Ⅲ）</t>
    <rPh sb="4" eb="8">
      <t>テイキョウ</t>
    </rPh>
    <rPh sb="8" eb="10">
      <t>キョウカ</t>
    </rPh>
    <rPh sb="10" eb="12">
      <t>カサン</t>
    </rPh>
    <phoneticPr fontId="3"/>
  </si>
  <si>
    <t>&lt;-</t>
    <phoneticPr fontId="8"/>
  </si>
  <si>
    <t>いずれも取得していない</t>
    <rPh sb="4" eb="6">
      <t>シュトク</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</si>
  <si>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</si>
  <si>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</si>
  <si>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</si>
  <si>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</si>
  <si>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</si>
  <si>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</si>
  <si>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</si>
  <si>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</si>
  <si>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(A)のみ実施</t>
  </si>
  <si>
    <t>円</t>
  </si>
  <si>
    <t>）</t>
  </si>
  <si>
    <t>(A)及び(B)を実施</t>
  </si>
  <si>
    <t>(A)(B)(C)全て実施</t>
  </si>
  <si>
    <t>上記以外の方法で実施</t>
  </si>
  <si>
    <t>サービス提供体制強化加算（Ⅱ）イ</t>
    <rPh sb="4" eb="8">
      <t>テイキョウ</t>
    </rPh>
    <rPh sb="8" eb="10">
      <t>キョウカ</t>
    </rPh>
    <rPh sb="10" eb="12">
      <t>カサン</t>
    </rPh>
    <phoneticPr fontId="3"/>
  </si>
  <si>
    <t>勤務体制表、介護福祉士登録証</t>
    <rPh sb="0" eb="2">
      <t>キンム</t>
    </rPh>
    <rPh sb="2" eb="5">
      <t>タイセイヒョウ</t>
    </rPh>
    <rPh sb="6" eb="8">
      <t>カイゴ</t>
    </rPh>
    <rPh sb="8" eb="11">
      <t>フクシシ</t>
    </rPh>
    <rPh sb="11" eb="13">
      <t>トウロク</t>
    </rPh>
    <rPh sb="13" eb="14">
      <t>ショウ</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</si>
  <si>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</si>
  <si>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</si>
  <si>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</si>
  <si>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</si>
  <si>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</si>
  <si>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</si>
  <si>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</si>
  <si>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</si>
  <si>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</si>
  <si>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</si>
  <si>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</si>
  <si>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</si>
  <si>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</si>
  <si>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</si>
  <si>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</si>
  <si>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</si>
  <si>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</si>
  <si>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</si>
  <si>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</si>
  <si>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</si>
  <si>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</si>
  <si>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</si>
  <si>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44"/>
  </si>
  <si>
    <t>　　介護職員処遇改善加算額（見込額）の合計［円］</t>
    <rPh sb="14" eb="16">
      <t>ミコ</t>
    </rPh>
    <rPh sb="16" eb="17">
      <t>ガク</t>
    </rPh>
    <rPh sb="19" eb="21">
      <t>ゴウケイ</t>
    </rPh>
    <rPh sb="22" eb="23">
      <t>エン</t>
    </rPh>
    <phoneticPr fontId="8"/>
  </si>
  <si>
    <t>／</t>
    <phoneticPr fontId="8"/>
  </si>
  <si>
    <t>／</t>
    <phoneticPr fontId="8"/>
  </si>
  <si>
    <t>掲載予定</t>
    <rPh sb="0" eb="2">
      <t>ケイサイ</t>
    </rPh>
    <rPh sb="2" eb="4">
      <t>ヨテイ</t>
    </rPh>
    <phoneticPr fontId="8"/>
  </si>
  <si>
    <t>予定</t>
    <rPh sb="0" eb="2">
      <t>ヨテイ</t>
    </rPh>
    <phoneticPr fontId="8"/>
  </si>
  <si>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</si>
  <si>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</si>
  <si>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</si>
  <si>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</si>
  <si>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</si>
  <si>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</si>
  <si>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</si>
  <si>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</si>
  <si>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</si>
  <si>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</si>
  <si>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</si>
  <si>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</si>
  <si>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</si>
  <si>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</si>
  <si>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</si>
  <si>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</si>
  <si>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</si>
  <si>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</si>
  <si>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</si>
  <si>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</si>
  <si>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</si>
  <si>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</si>
  <si>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</si>
  <si>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</si>
  <si>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</si>
  <si>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</si>
  <si>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</si>
  <si>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平成</t>
  </si>
  <si>
    <t>計画書の記載内容に虚偽がないことを証明するとともに、記載内容を証明する資料を適切に保管していることを誓約します。</t>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</si>
  <si>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</si>
  <si>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</si>
  <si>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</si>
  <si>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</si>
  <si>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phoneticPr fontId="8"/>
  </si>
  <si>
    <t>（介護予防）認知症対応型共同生活介護</t>
    <phoneticPr fontId="8"/>
  </si>
  <si>
    <t>（介護予防）短期入所療養介護（病院等（老健以外）)</t>
    <phoneticPr fontId="8"/>
  </si>
  <si>
    <t>（介護予防）短期入所療養介護（老健）</t>
    <phoneticPr fontId="8"/>
  </si>
  <si>
    <t>（介護予防）短期入所生活介護</t>
    <phoneticPr fontId="8"/>
  </si>
  <si>
    <t>（介護予防）短期入所療養介護（医療院）</t>
    <rPh sb="6" eb="8">
      <t>タンキ</t>
    </rPh>
    <rPh sb="8" eb="10">
      <t>ニュウショ</t>
    </rPh>
    <rPh sb="10" eb="12">
      <t>リョウヨウ</t>
    </rPh>
    <rPh sb="12" eb="14">
      <t>カイゴ</t>
    </rPh>
    <rPh sb="15" eb="17">
      <t>イリョウ</t>
    </rPh>
    <rPh sb="17" eb="18">
      <t>イン</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</si>
  <si>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</si>
  <si>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phoneticPr fontId="8"/>
  </si>
  <si>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4"/>
  </si>
  <si>
    <t>提出の要否</t>
    <rPh sb="0" eb="2">
      <t>テイシュツ</t>
    </rPh>
    <rPh sb="3" eb="5">
      <t>ヨウヒ</t>
    </rPh>
    <phoneticPr fontId="44"/>
  </si>
  <si>
    <t>はじめに</t>
    <phoneticPr fontId="44"/>
  </si>
  <si>
    <t>-</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</si>
  <si>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44"/>
  </si>
  <si>
    <t>③</t>
    <phoneticPr fontId="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</si>
  <si>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44"/>
  </si>
  <si>
    <t>―（一括申請する事業所数により異なる）</t>
    <rPh sb="2" eb="4">
      <t>イッカツ</t>
    </rPh>
    <rPh sb="4" eb="6">
      <t>シンセイ</t>
    </rPh>
    <rPh sb="8" eb="11">
      <t>ジギョウショ</t>
    </rPh>
    <rPh sb="11" eb="12">
      <t>スウ</t>
    </rPh>
    <rPh sb="15" eb="16">
      <t>コト</t>
    </rPh>
    <phoneticPr fontId="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</si>
  <si>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44"/>
  </si>
  <si>
    <t>②</t>
    <phoneticPr fontId="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</si>
  <si>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44"/>
  </si>
  <si>
    <t>・介護職員処遇改善計画書と介護職員等特定処遇改善計画書を一本化しました。</t>
    <rPh sb="28" eb="31">
      <t>イッポンカ</t>
    </rPh>
    <phoneticPr fontId="8"/>
  </si>
  <si>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</si>
  <si>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</si>
  <si>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</si>
  <si>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color theme="1"/>
        <rFont val="ＭＳ Ｐ明朝"/>
        <family val="1"/>
        <charset val="128"/>
      </rPr>
      <t>(ⅰ-ⅱ）</t>
    </r>
    <phoneticPr fontId="8"/>
  </si>
  <si>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</si>
  <si>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</si>
  <si>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</si>
  <si>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</si>
  <si>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8"/>
  </si>
  <si>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</si>
  <si>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</si>
  <si>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</si>
  <si>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</si>
  <si>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</si>
  <si>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</si>
  <si>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</si>
  <si>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</si>
  <si>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</si>
  <si>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r>
      <t>（３）</t>
    </r>
    <r>
      <rPr>
        <b/>
        <sz val="10"/>
        <color theme="1"/>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</si>
  <si>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</si>
  <si>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</si>
  <si>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r>
      <rPr>
        <b/>
        <sz val="8"/>
        <color theme="1"/>
        <rFont val="ＭＳ Ｐ明朝"/>
        <family val="1"/>
        <charset val="128"/>
      </rPr>
      <t>【処遇改善加算】</t>
    </r>
    <r>
      <rPr>
        <sz val="8"/>
        <color theme="1"/>
        <rFont val="ＭＳ Ｐ明朝"/>
        <family val="1"/>
        <charset val="128"/>
      </rPr>
      <t xml:space="preserve">
平成20年10月から現在までに実施した事項について、全体で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平成20年10月から現在までに実施した事項について、必ず</t>
    </r>
    <r>
      <rPr>
        <b/>
        <u/>
        <sz val="8"/>
        <color theme="1"/>
        <rFont val="ＭＳ Ｐ明朝"/>
        <family val="1"/>
        <charset val="128"/>
      </rPr>
      <t>全て</t>
    </r>
    <r>
      <rPr>
        <sz val="8"/>
        <color theme="1"/>
        <rFont val="ＭＳ Ｐ明朝"/>
        <family val="1"/>
        <charset val="128"/>
      </rPr>
      <t>にチェック（✔）すること。複数の取組を行い、「資質の向上」、「労働環境・処遇の改善」及び「その他」について、</t>
    </r>
    <r>
      <rPr>
        <b/>
        <u/>
        <sz val="8"/>
        <color theme="1"/>
        <rFont val="ＭＳ Ｐ明朝"/>
        <family val="1"/>
        <charset val="128"/>
      </rPr>
      <t>それぞれ１つ以上の取組を行う</t>
    </r>
    <r>
      <rPr>
        <sz val="8"/>
        <color theme="1"/>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</si>
  <si>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8"/>
  </si>
  <si>
    <t>計</t>
    <rPh sb="0" eb="1">
      <t>ケイ</t>
    </rPh>
    <phoneticPr fontId="8"/>
  </si>
  <si>
    <t>計画の前年</t>
    <rPh sb="0" eb="2">
      <t>ケイカク</t>
    </rPh>
    <rPh sb="3" eb="5">
      <t>ゼンネン</t>
    </rPh>
    <phoneticPr fontId="8"/>
  </si>
  <si>
    <t>令和</t>
    <rPh sb="0" eb="1">
      <t>レイ</t>
    </rPh>
    <rPh sb="1" eb="2">
      <t>ワ</t>
    </rPh>
    <phoneticPr fontId="5"/>
  </si>
  <si>
    <t>年度</t>
    <rPh sb="0" eb="2">
      <t>ネンド</t>
    </rPh>
    <phoneticPr fontId="5"/>
  </si>
  <si>
    <t>　　賃金改善実施期間</t>
    <rPh sb="2" eb="4">
      <t>チンギン</t>
    </rPh>
    <rPh sb="4" eb="6">
      <t>カイゼン</t>
    </rPh>
    <rPh sb="6" eb="8">
      <t>ジッシ</t>
    </rPh>
    <rPh sb="8" eb="10">
      <t>キカン</t>
    </rPh>
    <phoneticPr fontId="5"/>
  </si>
  <si>
    <t>年</t>
    <rPh sb="0" eb="1">
      <t>ネン</t>
    </rPh>
    <phoneticPr fontId="5"/>
  </si>
  <si>
    <t>月</t>
    <rPh sb="0" eb="1">
      <t>ガツ</t>
    </rPh>
    <phoneticPr fontId="5"/>
  </si>
  <si>
    <t>～</t>
    <phoneticPr fontId="5"/>
  </si>
  <si>
    <t>うち経験・技能
のある介護職員分</t>
    <rPh sb="2" eb="4">
      <t>ケイケン</t>
    </rPh>
    <rPh sb="5" eb="7">
      <t>ギノウ</t>
    </rPh>
    <rPh sb="11" eb="13">
      <t>カイゴ</t>
    </rPh>
    <rPh sb="13" eb="15">
      <t>ショクイン</t>
    </rPh>
    <rPh sb="15" eb="16">
      <t>ブン</t>
    </rPh>
    <phoneticPr fontId="8"/>
  </si>
  <si>
    <t>計</t>
    <rPh sb="0" eb="1">
      <t>ケイ</t>
    </rPh>
    <phoneticPr fontId="5"/>
  </si>
  <si>
    <t>うち経験・技能
のある介護職員充当分</t>
    <rPh sb="15" eb="17">
      <t>ジュウトウ</t>
    </rPh>
    <phoneticPr fontId="5"/>
  </si>
  <si>
    <t>うち経験・技能
のある介護職員
以外の介護職員充当分</t>
    <rPh sb="23" eb="25">
      <t>ジュウトウ</t>
    </rPh>
    <rPh sb="25" eb="26">
      <t>ブン</t>
    </rPh>
    <phoneticPr fontId="5"/>
  </si>
  <si>
    <t>うち経験・技能
のある介護職員
以外の介護職員分</t>
    <rPh sb="2" eb="4">
      <t>ケイケン</t>
    </rPh>
    <rPh sb="5" eb="7">
      <t>ギノウ</t>
    </rPh>
    <rPh sb="11" eb="13">
      <t>カイゴ</t>
    </rPh>
    <rPh sb="13" eb="15">
      <t>ショクイン</t>
    </rPh>
    <rPh sb="16" eb="18">
      <t>イガイ</t>
    </rPh>
    <rPh sb="19" eb="21">
      <t>カイゴ</t>
    </rPh>
    <rPh sb="21" eb="23">
      <t>ショクイン</t>
    </rPh>
    <rPh sb="23" eb="24">
      <t>ブン</t>
    </rPh>
    <phoneticPr fontId="5"/>
  </si>
  <si>
    <t>①うち経験・技能
のある介護職員充当分</t>
    <rPh sb="16" eb="18">
      <t>ジュウトウ</t>
    </rPh>
    <phoneticPr fontId="5"/>
  </si>
  <si>
    <t>②うち経験・技能
のある介護職員
以外の介護職員充当分</t>
    <rPh sb="24" eb="26">
      <t>ジュウトウ</t>
    </rPh>
    <rPh sb="26" eb="27">
      <t>ブン</t>
    </rPh>
    <phoneticPr fontId="5"/>
  </si>
  <si>
    <t>うち経験・技能
のある介護職員充当分</t>
    <rPh sb="2" eb="4">
      <t>ケイケン</t>
    </rPh>
    <rPh sb="5" eb="7">
      <t>ギノウ</t>
    </rPh>
    <rPh sb="11" eb="13">
      <t>カイゴ</t>
    </rPh>
    <rPh sb="13" eb="15">
      <t>ショクイン</t>
    </rPh>
    <rPh sb="15" eb="17">
      <t>ジュウトウ</t>
    </rPh>
    <rPh sb="17" eb="18">
      <t>ブン</t>
    </rPh>
    <phoneticPr fontId="8"/>
  </si>
  <si>
    <t>うち経験・技能
のある介護職員
以外の介護職員充当分</t>
    <phoneticPr fontId="5"/>
  </si>
  <si>
    <t>経験・技能
のある介護職員</t>
  </si>
  <si>
    <t>経験・技能
のある介護職員
以外の介護職員</t>
  </si>
  <si>
    <t>：</t>
    <phoneticPr fontId="5"/>
  </si>
  <si>
    <t>うち介護職員
以外の職員分</t>
    <rPh sb="2" eb="4">
      <t>カイゴ</t>
    </rPh>
    <rPh sb="4" eb="6">
      <t>ショクイン</t>
    </rPh>
    <rPh sb="7" eb="9">
      <t>イガイ</t>
    </rPh>
    <rPh sb="10" eb="12">
      <t>ショクイン</t>
    </rPh>
    <rPh sb="12" eb="13">
      <t>ブン</t>
    </rPh>
    <phoneticPr fontId="8"/>
  </si>
  <si>
    <t>うち介護職員
以外の職員充当分</t>
    <rPh sb="2" eb="4">
      <t>カイゴ</t>
    </rPh>
    <rPh sb="4" eb="6">
      <t>ショクイン</t>
    </rPh>
    <rPh sb="7" eb="9">
      <t>イガイ</t>
    </rPh>
    <rPh sb="10" eb="12">
      <t>ショクイン</t>
    </rPh>
    <rPh sb="12" eb="14">
      <t>ジュウトウ</t>
    </rPh>
    <rPh sb="14" eb="15">
      <t>ブン</t>
    </rPh>
    <phoneticPr fontId="8"/>
  </si>
  <si>
    <t>経験・技能のある
介護職員以外の
介護職員の
平均賃金額</t>
    <rPh sb="23" eb="25">
      <t>ヘイキン</t>
    </rPh>
    <rPh sb="25" eb="27">
      <t>チンギン</t>
    </rPh>
    <rPh sb="27" eb="28">
      <t>ガク</t>
    </rPh>
    <phoneticPr fontId="5"/>
  </si>
  <si>
    <t>介護職員以外の
職員の平均賃金額</t>
    <rPh sb="11" eb="13">
      <t>ヘイキン</t>
    </rPh>
    <rPh sb="13" eb="15">
      <t>チンギン</t>
    </rPh>
    <rPh sb="15" eb="16">
      <t>ガク</t>
    </rPh>
    <phoneticPr fontId="5"/>
  </si>
  <si>
    <t>　　　　入力は、「基本情報入力シート」➡「別紙様式2-2 個表_処遇」➡「別紙様式2-3 個表_特定」（特定処遇改善加算を算定する場合のみ）</t>
    <rPh sb="4" eb="6">
      <t>ニュウリョク</t>
    </rPh>
    <rPh sb="9" eb="11">
      <t>キホン</t>
    </rPh>
    <rPh sb="11" eb="13">
      <t>ジョウホウ</t>
    </rPh>
    <rPh sb="13" eb="15">
      <t>ニュウリョク</t>
    </rPh>
    <rPh sb="52" eb="54">
      <t>トクテイ</t>
    </rPh>
    <rPh sb="54" eb="56">
      <t>ショグウ</t>
    </rPh>
    <rPh sb="56" eb="58">
      <t>カイゼン</t>
    </rPh>
    <rPh sb="58" eb="60">
      <t>カサン</t>
    </rPh>
    <rPh sb="61" eb="63">
      <t>サンテイ</t>
    </rPh>
    <rPh sb="65" eb="67">
      <t>バアイ</t>
    </rPh>
    <phoneticPr fontId="5"/>
  </si>
  <si>
    <r>
      <t>　　　　</t>
    </r>
    <r>
      <rPr>
        <b/>
        <sz val="16"/>
        <color rgb="FFFF0000"/>
        <rFont val="ＭＳ Ｐゴシック"/>
        <family val="3"/>
        <charset val="128"/>
      </rPr>
      <t>➡「別紙様式2-1 計画書_総括表」の順番に行ってください！</t>
    </r>
    <rPh sb="26" eb="27">
      <t>オコナ</t>
    </rPh>
    <phoneticPr fontId="5"/>
  </si>
  <si>
    <t>山口県</t>
    <rPh sb="0" eb="3">
      <t>ヤマグチケン</t>
    </rPh>
    <phoneticPr fontId="5"/>
  </si>
  <si>
    <t>(B)及び(C)</t>
    <rPh sb="3" eb="4">
      <t>オヨ</t>
    </rPh>
    <phoneticPr fontId="8"/>
  </si>
  <si>
    <t>(A)及び(C)</t>
    <rPh sb="3" eb="4">
      <t>オヨ</t>
    </rPh>
    <phoneticPr fontId="8"/>
  </si>
  <si>
    <t>経験・技能の
ある介護職員
（A）</t>
    <rPh sb="0" eb="2">
      <t>ケイケン</t>
    </rPh>
    <rPh sb="3" eb="5">
      <t>ギノウ</t>
    </rPh>
    <rPh sb="9" eb="13">
      <t>カイゴショクイン</t>
    </rPh>
    <phoneticPr fontId="5"/>
  </si>
  <si>
    <t>経験・技能のある介護職員以外の介護職員（B)</t>
    <rPh sb="0" eb="2">
      <t>ケイケン</t>
    </rPh>
    <rPh sb="3" eb="5">
      <t>ギノウ</t>
    </rPh>
    <rPh sb="8" eb="10">
      <t>カイゴ</t>
    </rPh>
    <rPh sb="10" eb="12">
      <t>ショクイン</t>
    </rPh>
    <rPh sb="12" eb="14">
      <t>イガイ</t>
    </rPh>
    <rPh sb="15" eb="17">
      <t>カイゴ</t>
    </rPh>
    <rPh sb="17" eb="19">
      <t>ショクイン</t>
    </rPh>
    <phoneticPr fontId="5"/>
  </si>
  <si>
    <t>介護職員以外の職員（C)</t>
    <rPh sb="0" eb="2">
      <t>カイゴ</t>
    </rPh>
    <rPh sb="2" eb="4">
      <t>ショクイン</t>
    </rPh>
    <rPh sb="4" eb="6">
      <t>イガイ</t>
    </rPh>
    <rPh sb="7" eb="9">
      <t>ショクイン</t>
    </rPh>
    <phoneticPr fontId="5"/>
  </si>
  <si>
    <t>○</t>
    <phoneticPr fontId="5"/>
  </si>
  <si>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
職員に増減等がある場合は、人数を合わせた上で算出すること（比較する時点から職員が増加した場合は、当該職員と同等の勤続年数の職員が比較時点にもいたと仮定し、賃金総額に上乗せする必要があり、比較する時点から職員が減少した場合は、当該職員の賃金分は除く必要があることに留意すること）</t>
    </r>
    <rPh sb="58" eb="60">
      <t>ショグウ</t>
    </rPh>
    <rPh sb="60" eb="62">
      <t>カイゼン</t>
    </rPh>
    <rPh sb="88" eb="89">
      <t>ゲツ</t>
    </rPh>
    <rPh sb="131" eb="133">
      <t>ショクイン</t>
    </rPh>
    <rPh sb="134" eb="136">
      <t>ゾウゲン</t>
    </rPh>
    <rPh sb="136" eb="137">
      <t>ナド</t>
    </rPh>
    <rPh sb="140" eb="142">
      <t>バアイ</t>
    </rPh>
    <rPh sb="144" eb="146">
      <t>ニンズウ</t>
    </rPh>
    <rPh sb="147" eb="148">
      <t>ア</t>
    </rPh>
    <rPh sb="151" eb="152">
      <t>ウエ</t>
    </rPh>
    <rPh sb="153" eb="155">
      <t>サンシュツ</t>
    </rPh>
    <rPh sb="160" eb="162">
      <t>ヒカク</t>
    </rPh>
    <rPh sb="164" eb="166">
      <t>ジテン</t>
    </rPh>
    <rPh sb="168" eb="170">
      <t>ショクイン</t>
    </rPh>
    <rPh sb="171" eb="173">
      <t>ゾウカ</t>
    </rPh>
    <rPh sb="175" eb="177">
      <t>バアイ</t>
    </rPh>
    <rPh sb="179" eb="181">
      <t>トウガイ</t>
    </rPh>
    <rPh sb="181" eb="183">
      <t>ショクイン</t>
    </rPh>
    <rPh sb="184" eb="186">
      <t>ドウトウ</t>
    </rPh>
    <rPh sb="187" eb="189">
      <t>キンゾク</t>
    </rPh>
    <rPh sb="189" eb="191">
      <t>ネンスウ</t>
    </rPh>
    <rPh sb="192" eb="194">
      <t>ショクイン</t>
    </rPh>
    <rPh sb="195" eb="197">
      <t>ヒカク</t>
    </rPh>
    <rPh sb="197" eb="199">
      <t>ジテン</t>
    </rPh>
    <rPh sb="204" eb="206">
      <t>カテイ</t>
    </rPh>
    <rPh sb="208" eb="210">
      <t>チンギン</t>
    </rPh>
    <rPh sb="210" eb="212">
      <t>ソウガク</t>
    </rPh>
    <rPh sb="213" eb="215">
      <t>ウワノ</t>
    </rPh>
    <rPh sb="218" eb="220">
      <t>ヒツヨウ</t>
    </rPh>
    <rPh sb="224" eb="226">
      <t>ヒカク</t>
    </rPh>
    <rPh sb="228" eb="230">
      <t>ジテン</t>
    </rPh>
    <rPh sb="232" eb="234">
      <t>ショクイン</t>
    </rPh>
    <rPh sb="235" eb="237">
      <t>ゲンショウ</t>
    </rPh>
    <rPh sb="239" eb="241">
      <t>バアイ</t>
    </rPh>
    <rPh sb="243" eb="245">
      <t>トウガイ</t>
    </rPh>
    <rPh sb="245" eb="247">
      <t>ショクイン</t>
    </rPh>
    <rPh sb="248" eb="250">
      <t>チンギン</t>
    </rPh>
    <rPh sb="250" eb="251">
      <t>ブン</t>
    </rPh>
    <rPh sb="252" eb="253">
      <t>ノゾ</t>
    </rPh>
    <rPh sb="254" eb="256">
      <t>ヒツヨウ</t>
    </rPh>
    <rPh sb="262" eb="264">
      <t>リュウイ</t>
    </rPh>
    <phoneticPr fontId="8"/>
  </si>
  <si>
    <t>ワークシートの入力の順番</t>
    <rPh sb="7" eb="9">
      <t>ニュウリョク</t>
    </rPh>
    <rPh sb="10" eb="12">
      <t>ジュンバン</t>
    </rPh>
    <phoneticPr fontId="8"/>
  </si>
  <si>
    <t>０　計画年度</t>
    <rPh sb="2" eb="4">
      <t>ケイカク</t>
    </rPh>
    <rPh sb="4" eb="6">
      <t>ネンド</t>
    </rPh>
    <phoneticPr fontId="5"/>
  </si>
  <si>
    <t>２－１　特定処遇改善加算の配分比率</t>
    <phoneticPr fontId="5"/>
  </si>
  <si>
    <t>〒結合</t>
    <rPh sb="1" eb="3">
      <t>ケツゴウ</t>
    </rPh>
    <phoneticPr fontId="8"/>
  </si>
  <si>
    <t>➡「２－１　特定処遇改善加算の配分比率」は記載不要です。</t>
    <rPh sb="21" eb="23">
      <t>キサイ</t>
    </rPh>
    <rPh sb="23" eb="25">
      <t>フヨウ</t>
    </rPh>
    <phoneticPr fontId="5"/>
  </si>
  <si>
    <r>
      <rPr>
        <sz val="14"/>
        <color rgb="FFFF0000"/>
        <rFont val="ＭＳ Ｐゴシック"/>
        <family val="3"/>
        <charset val="128"/>
      </rPr>
      <t>「経験・技能のある介護職員（A)」</t>
    </r>
    <r>
      <rPr>
        <sz val="14"/>
        <rFont val="ＭＳ Ｐゴシック"/>
        <family val="3"/>
        <charset val="128"/>
      </rPr>
      <t>と</t>
    </r>
    <r>
      <rPr>
        <sz val="14"/>
        <color rgb="FFFF0000"/>
        <rFont val="ＭＳ Ｐゴシック"/>
        <family val="3"/>
        <charset val="128"/>
      </rPr>
      <t>「経験・技能のある介護職員以外の介護職員（B)」</t>
    </r>
    <r>
      <rPr>
        <sz val="14"/>
        <rFont val="ＭＳ Ｐゴシック"/>
        <family val="3"/>
        <charset val="128"/>
      </rPr>
      <t>に配分する</t>
    </r>
    <phoneticPr fontId="5"/>
  </si>
  <si>
    <r>
      <t>➡「２－１　特定処遇改善加算の配分比率」の</t>
    </r>
    <r>
      <rPr>
        <sz val="14"/>
        <color rgb="FFFF0000"/>
        <rFont val="ＭＳ Ｐゴシック"/>
        <family val="3"/>
        <charset val="128"/>
      </rPr>
      <t>「経験・技能のある介護職員（A)」、「経験・技能のある介護職員以外の介護職員（B)」、「介護職員以外の職員（C)」の全て</t>
    </r>
    <r>
      <rPr>
        <sz val="14"/>
        <rFont val="ＭＳ Ｐゴシック"/>
        <family val="3"/>
        <charset val="128"/>
      </rPr>
      <t>の比率を記載してください。</t>
    </r>
    <rPh sb="79" eb="80">
      <t>スベ</t>
    </rPh>
    <phoneticPr fontId="5"/>
  </si>
  <si>
    <r>
      <t>➡「２－１　特定処遇改善加算の配分比率」の</t>
    </r>
    <r>
      <rPr>
        <sz val="14"/>
        <color rgb="FFFF0000"/>
        <rFont val="ＭＳ Ｐゴシック"/>
        <family val="3"/>
        <charset val="128"/>
      </rPr>
      <t>「経験・技能のある介護職員（A)」</t>
    </r>
    <r>
      <rPr>
        <sz val="14"/>
        <rFont val="ＭＳ Ｐゴシック"/>
        <family val="3"/>
        <charset val="128"/>
      </rPr>
      <t>と</t>
    </r>
    <r>
      <rPr>
        <sz val="14"/>
        <color rgb="FFFF0000"/>
        <rFont val="ＭＳ Ｐゴシック"/>
        <family val="3"/>
        <charset val="128"/>
      </rPr>
      <t>「介護職員以外の職員（C)」のみ</t>
    </r>
    <r>
      <rPr>
        <sz val="14"/>
        <rFont val="ＭＳ Ｐゴシック"/>
        <family val="3"/>
        <charset val="128"/>
      </rPr>
      <t>比率を記載してください。</t>
    </r>
    <phoneticPr fontId="5"/>
  </si>
  <si>
    <r>
      <t>➡「２－１　特定処遇改善加算の配分比率」の</t>
    </r>
    <r>
      <rPr>
        <sz val="14"/>
        <color rgb="FFFF0000"/>
        <rFont val="ＭＳ Ｐゴシック"/>
        <family val="3"/>
        <charset val="128"/>
      </rPr>
      <t>「経験・技能のある介護職員以外の介護職員（B)」</t>
    </r>
    <r>
      <rPr>
        <sz val="14"/>
        <rFont val="ＭＳ Ｐゴシック"/>
        <family val="3"/>
        <charset val="128"/>
      </rPr>
      <t>、</t>
    </r>
    <r>
      <rPr>
        <sz val="14"/>
        <color rgb="FFFF0000"/>
        <rFont val="ＭＳ Ｐゴシック"/>
        <family val="3"/>
        <charset val="128"/>
      </rPr>
      <t>「介護職員以外の職員（C)」のみ</t>
    </r>
    <r>
      <rPr>
        <sz val="14"/>
        <rFont val="ＭＳ Ｐゴシック"/>
        <family val="3"/>
        <charset val="128"/>
      </rPr>
      <t>比率を記載してください。</t>
    </r>
    <phoneticPr fontId="5"/>
  </si>
  <si>
    <r>
      <t>➡「２－１　特定処遇改善加算の配分比率」の</t>
    </r>
    <r>
      <rPr>
        <sz val="14"/>
        <color rgb="FFFF0000"/>
        <rFont val="ＭＳ Ｐゴシック"/>
        <family val="3"/>
        <charset val="128"/>
      </rPr>
      <t>「経験・技能のある介護職員（A)」</t>
    </r>
    <r>
      <rPr>
        <sz val="14"/>
        <rFont val="ＭＳ Ｐゴシック"/>
        <family val="3"/>
        <charset val="128"/>
      </rPr>
      <t>と</t>
    </r>
    <r>
      <rPr>
        <sz val="14"/>
        <color rgb="FFFF0000"/>
        <rFont val="ＭＳ Ｐゴシック"/>
        <family val="3"/>
        <charset val="128"/>
      </rPr>
      <t>「経験・技能のある介護職員以外の介護職員（B)」のみ</t>
    </r>
    <r>
      <rPr>
        <sz val="14"/>
        <rFont val="ＭＳ Ｐゴシック"/>
        <family val="3"/>
        <charset val="128"/>
      </rPr>
      <t>比率を記載してください。</t>
    </r>
    <rPh sb="65" eb="67">
      <t>ヒリツ</t>
    </rPh>
    <rPh sb="68" eb="70">
      <t>キサイ</t>
    </rPh>
    <phoneticPr fontId="5"/>
  </si>
  <si>
    <t>うち処遇改善加算額</t>
    <phoneticPr fontId="5"/>
  </si>
  <si>
    <t>うち特定処遇改善加算額</t>
    <phoneticPr fontId="5"/>
  </si>
  <si>
    <t>うち特定処遇改善加算額（見込額）</t>
    <phoneticPr fontId="5"/>
  </si>
  <si>
    <t>①＋②</t>
    <phoneticPr fontId="5"/>
  </si>
  <si>
    <t>③＋④＋⑤</t>
    <phoneticPr fontId="5"/>
  </si>
  <si>
    <t>うち処遇改善加算額（見込額）</t>
    <phoneticPr fontId="5"/>
  </si>
  <si>
    <t>③うち経験・技能
のある介護職員充当分</t>
    <rPh sb="3" eb="5">
      <t>ケイケン</t>
    </rPh>
    <rPh sb="6" eb="8">
      <t>ギノウ</t>
    </rPh>
    <rPh sb="12" eb="14">
      <t>カイゴ</t>
    </rPh>
    <rPh sb="14" eb="16">
      <t>ショクイン</t>
    </rPh>
    <rPh sb="16" eb="18">
      <t>ジュウトウ</t>
    </rPh>
    <rPh sb="18" eb="19">
      <t>ブン</t>
    </rPh>
    <phoneticPr fontId="8"/>
  </si>
  <si>
    <t>④うち経験・技能
のある介護職員
以外の介護職員充当分</t>
    <phoneticPr fontId="5"/>
  </si>
  <si>
    <t>⑤うち介護職員
以外の職員充当分</t>
    <rPh sb="3" eb="5">
      <t>カイゴ</t>
    </rPh>
    <rPh sb="5" eb="7">
      <t>ショクイン</t>
    </rPh>
    <rPh sb="8" eb="10">
      <t>イガイ</t>
    </rPh>
    <rPh sb="11" eb="13">
      <t>ショクイン</t>
    </rPh>
    <rPh sb="13" eb="15">
      <t>ジュウトウ</t>
    </rPh>
    <rPh sb="15" eb="16">
      <t>ブン</t>
    </rPh>
    <phoneticPr fontId="8"/>
  </si>
  <si>
    <t>うち独自の賃金改善額</t>
    <phoneticPr fontId="5"/>
  </si>
  <si>
    <r>
      <rPr>
        <sz val="14"/>
        <color rgb="FFFF0000"/>
        <rFont val="ＭＳ Ｐゴシック"/>
        <family val="3"/>
        <charset val="128"/>
      </rPr>
      <t>「経験・技能のある介護職員（A)」</t>
    </r>
    <r>
      <rPr>
        <sz val="14"/>
        <rFont val="ＭＳ Ｐゴシック"/>
        <family val="3"/>
        <charset val="128"/>
      </rPr>
      <t>、</t>
    </r>
    <r>
      <rPr>
        <sz val="14"/>
        <color rgb="FFFF0000"/>
        <rFont val="ＭＳ Ｐゴシック"/>
        <family val="3"/>
        <charset val="128"/>
      </rPr>
      <t>「経験・技能のある介護職員以外の介護職員（B)」</t>
    </r>
    <r>
      <rPr>
        <sz val="14"/>
        <rFont val="ＭＳ Ｐゴシック"/>
        <family val="3"/>
        <charset val="128"/>
      </rPr>
      <t>、</t>
    </r>
    <r>
      <rPr>
        <sz val="14"/>
        <color rgb="FFFF0000"/>
        <rFont val="ＭＳ Ｐゴシック"/>
        <family val="3"/>
        <charset val="128"/>
      </rPr>
      <t>「介護職員以外の職員（C）」</t>
    </r>
    <r>
      <rPr>
        <sz val="14"/>
        <rFont val="ＭＳ Ｐゴシック"/>
        <family val="3"/>
        <charset val="128"/>
      </rPr>
      <t>に配分する</t>
    </r>
    <phoneticPr fontId="5"/>
  </si>
  <si>
    <r>
      <rPr>
        <sz val="14"/>
        <color rgb="FFFF0000"/>
        <rFont val="ＭＳ Ｐゴシック"/>
        <family val="3"/>
        <charset val="128"/>
      </rPr>
      <t>「経験・技能のある介護職員以外の介護職員（A）」のみ</t>
    </r>
    <r>
      <rPr>
        <sz val="14"/>
        <rFont val="ＭＳ Ｐゴシック"/>
        <family val="3"/>
        <charset val="128"/>
      </rPr>
      <t>に配分する</t>
    </r>
    <rPh sb="27" eb="29">
      <t>ハイブン</t>
    </rPh>
    <phoneticPr fontId="5"/>
  </si>
  <si>
    <t>➡「２－１　特定処遇改善加算の配分比率」は記載不要です。</t>
    <phoneticPr fontId="1"/>
  </si>
  <si>
    <t>(Ｂ)のみ</t>
    <phoneticPr fontId="8"/>
  </si>
  <si>
    <t>計画年度</t>
    <rPh sb="0" eb="2">
      <t>ケイカク</t>
    </rPh>
    <rPh sb="2" eb="3">
      <t>ドシ</t>
    </rPh>
    <rPh sb="3" eb="4">
      <t>ド</t>
    </rPh>
    <phoneticPr fontId="8"/>
  </si>
  <si>
    <r>
      <rPr>
        <b/>
        <sz val="20"/>
        <color rgb="FFFF0000"/>
        <rFont val="ＭＳ Ｐゴシック"/>
        <family val="3"/>
        <charset val="128"/>
      </rPr>
      <t>　</t>
    </r>
    <r>
      <rPr>
        <b/>
        <sz val="16"/>
        <color rgb="FFFF0000"/>
        <rFont val="ＭＳ Ｐゴシック"/>
        <family val="3"/>
        <charset val="128"/>
      </rPr>
      <t xml:space="preserve">  </t>
    </r>
    <r>
      <rPr>
        <b/>
        <sz val="20"/>
        <color rgb="FFFF0000"/>
        <rFont val="ＭＳ Ｐゴシック"/>
        <family val="3"/>
        <charset val="128"/>
      </rPr>
      <t>↓</t>
    </r>
    <r>
      <rPr>
        <b/>
        <sz val="11"/>
        <color rgb="FFFF0000"/>
        <rFont val="ＭＳ Ｐゴシック"/>
        <family val="3"/>
        <charset val="128"/>
      </rPr>
      <t>※配分方法について、該当する</t>
    </r>
    <r>
      <rPr>
        <b/>
        <u val="double"/>
        <sz val="20"/>
        <color rgb="FFFF0000"/>
        <rFont val="ＭＳ Ｐゴシック"/>
        <family val="3"/>
        <charset val="128"/>
      </rPr>
      <t>いずれか一つに「○」を必ず</t>
    </r>
    <r>
      <rPr>
        <b/>
        <sz val="11"/>
        <color rgb="FFFF0000"/>
        <rFont val="ＭＳ Ｐゴシック"/>
        <family val="3"/>
        <charset val="128"/>
      </rPr>
      <t>記載してください。</t>
    </r>
    <rPh sb="5" eb="7">
      <t>ハイブン</t>
    </rPh>
    <rPh sb="7" eb="9">
      <t>ホウホウ</t>
    </rPh>
    <rPh sb="14" eb="16">
      <t>ガイトウ</t>
    </rPh>
    <rPh sb="22" eb="23">
      <t>ヒト</t>
    </rPh>
    <rPh sb="29" eb="30">
      <t>カナラ</t>
    </rPh>
    <rPh sb="31" eb="33">
      <t>キサイ</t>
    </rPh>
    <phoneticPr fontId="5"/>
  </si>
  <si>
    <r>
      <t>　　　　　　　　　　　　　　　　　　　　　　　　賃金の総額　（※空床利用型の（介護予防）短期入所生活（療養）介護等について、</t>
    </r>
    <r>
      <rPr>
        <u/>
        <sz val="11"/>
        <rFont val="ＭＳ Ｐゴシック"/>
        <family val="3"/>
        <charset val="128"/>
      </rPr>
      <t>賃金額及び独自の賃金改善額</t>
    </r>
    <r>
      <rPr>
        <sz val="11"/>
        <rFont val="ＭＳ Ｐゴシック"/>
        <family val="3"/>
        <charset val="128"/>
      </rPr>
      <t>を本体施設と按分することが難しい場合は、本体施設に一括計上（短期分は空欄）とすることも可能）</t>
    </r>
    <rPh sb="24" eb="26">
      <t>チンギン</t>
    </rPh>
    <rPh sb="27" eb="28">
      <t>ソウ</t>
    </rPh>
    <rPh sb="28" eb="29">
      <t>ガク</t>
    </rPh>
    <rPh sb="32" eb="34">
      <t>クウショウ</t>
    </rPh>
    <rPh sb="56" eb="57">
      <t>トウ</t>
    </rPh>
    <rPh sb="62" eb="64">
      <t>チンギン</t>
    </rPh>
    <rPh sb="64" eb="65">
      <t>ガク</t>
    </rPh>
    <rPh sb="65" eb="66">
      <t>オヨ</t>
    </rPh>
    <rPh sb="67" eb="69">
      <t>ドクジ</t>
    </rPh>
    <rPh sb="70" eb="72">
      <t>チンギン</t>
    </rPh>
    <rPh sb="72" eb="74">
      <t>カイゼン</t>
    </rPh>
    <rPh sb="74" eb="75">
      <t>ガク</t>
    </rPh>
    <phoneticPr fontId="8"/>
  </si>
  <si>
    <r>
      <t>　　　　　　　　　　　　　　　　　　　　　　　　賃金の総額（見込額）　（※空床利用型の（介護予防）短期入所生活（療養）介護等について、</t>
    </r>
    <r>
      <rPr>
        <u/>
        <sz val="11"/>
        <rFont val="ＭＳ Ｐゴシック"/>
        <family val="3"/>
        <charset val="128"/>
      </rPr>
      <t>賃金額及び独自の賃金改善額</t>
    </r>
    <r>
      <rPr>
        <sz val="11"/>
        <rFont val="ＭＳ Ｐゴシック"/>
        <family val="3"/>
        <charset val="128"/>
      </rPr>
      <t>を本体施設と按分することが難しい場合は、本体施設に一括計上（短期分は空欄）とすることも可能）</t>
    </r>
    <rPh sb="24" eb="26">
      <t>チンギン</t>
    </rPh>
    <rPh sb="27" eb="29">
      <t>ソウガク</t>
    </rPh>
    <rPh sb="28" eb="29">
      <t>ガク</t>
    </rPh>
    <rPh sb="30" eb="32">
      <t>ミコミ</t>
    </rPh>
    <rPh sb="32" eb="33">
      <t>ガク</t>
    </rPh>
    <phoneticPr fontId="5"/>
  </si>
  <si>
    <t>（「月額平均８万円の処遇改善又は改善後の賃金が年額440万円以上となる者」を設定できない場合その理由）</t>
    <phoneticPr fontId="8"/>
  </si>
  <si>
    <r>
      <rPr>
        <sz val="14"/>
        <color rgb="FFFF0000"/>
        <rFont val="ＭＳ Ｐゴシック"/>
        <family val="3"/>
        <charset val="128"/>
      </rPr>
      <t>「経験・技能のある介護職員以外の介護職員（B)」</t>
    </r>
    <r>
      <rPr>
        <sz val="14"/>
        <rFont val="ＭＳ Ｐゴシック"/>
        <family val="3"/>
        <charset val="128"/>
      </rPr>
      <t>と</t>
    </r>
    <r>
      <rPr>
        <sz val="14"/>
        <color rgb="FFFF0000"/>
        <rFont val="ＭＳ Ｐゴシック"/>
        <family val="3"/>
        <charset val="128"/>
      </rPr>
      <t>「介護職員以外の職員（C)」</t>
    </r>
    <r>
      <rPr>
        <sz val="14"/>
        <rFont val="ＭＳ Ｐゴシック"/>
        <family val="3"/>
        <charset val="128"/>
      </rPr>
      <t>に配分する</t>
    </r>
    <r>
      <rPr>
        <b/>
        <sz val="14"/>
        <rFont val="ＭＳ Ｐゴシック"/>
        <family val="3"/>
        <charset val="128"/>
      </rPr>
      <t>（介護福祉士の資格を有する者がいない場合や比較的新たに開設した事業所で、研修・実務経験の蓄積等に一定期間を要するなど介護職員間における経験・技能に明らかな差がない場合で、「経験・技能のある介護職員（A)」を設定せず（＝介護職員全員が「経験・技能のある介護職員以外の介護職員（B)」である）、かつ「介護職員以外の職員（C)」に配分する場合）</t>
    </r>
    <rPh sb="13" eb="15">
      <t>イガイ</t>
    </rPh>
    <rPh sb="16" eb="18">
      <t>カイゴ</t>
    </rPh>
    <rPh sb="18" eb="20">
      <t>ショクイン</t>
    </rPh>
    <rPh sb="26" eb="28">
      <t>カイゴ</t>
    </rPh>
    <rPh sb="28" eb="30">
      <t>ショクイン</t>
    </rPh>
    <rPh sb="30" eb="32">
      <t>イガイ</t>
    </rPh>
    <rPh sb="33" eb="35">
      <t>ショクイン</t>
    </rPh>
    <rPh sb="40" eb="42">
      <t>ハイブン</t>
    </rPh>
    <rPh sb="45" eb="47">
      <t>カイゴ</t>
    </rPh>
    <rPh sb="47" eb="50">
      <t>フクシシ</t>
    </rPh>
    <rPh sb="51" eb="53">
      <t>シカク</t>
    </rPh>
    <rPh sb="54" eb="55">
      <t>ユウ</t>
    </rPh>
    <rPh sb="57" eb="58">
      <t>シャ</t>
    </rPh>
    <rPh sb="62" eb="64">
      <t>バアイ</t>
    </rPh>
    <rPh sb="65" eb="68">
      <t>ヒカクテキ</t>
    </rPh>
    <rPh sb="68" eb="69">
      <t>アラ</t>
    </rPh>
    <rPh sb="71" eb="73">
      <t>カイセツ</t>
    </rPh>
    <rPh sb="75" eb="78">
      <t>ジギョウショ</t>
    </rPh>
    <rPh sb="80" eb="82">
      <t>ケンシュウ</t>
    </rPh>
    <rPh sb="83" eb="85">
      <t>ジツム</t>
    </rPh>
    <rPh sb="85" eb="87">
      <t>ケイケン</t>
    </rPh>
    <rPh sb="88" eb="90">
      <t>チクセキ</t>
    </rPh>
    <rPh sb="90" eb="91">
      <t>トウ</t>
    </rPh>
    <rPh sb="92" eb="94">
      <t>イッテイ</t>
    </rPh>
    <rPh sb="94" eb="96">
      <t>キカン</t>
    </rPh>
    <rPh sb="97" eb="98">
      <t>ヨウ</t>
    </rPh>
    <rPh sb="102" eb="104">
      <t>カイゴ</t>
    </rPh>
    <rPh sb="104" eb="106">
      <t>ショクイン</t>
    </rPh>
    <rPh sb="106" eb="107">
      <t>カン</t>
    </rPh>
    <rPh sb="111" eb="113">
      <t>ケイケン</t>
    </rPh>
    <rPh sb="114" eb="116">
      <t>ギノウ</t>
    </rPh>
    <rPh sb="117" eb="118">
      <t>アキ</t>
    </rPh>
    <rPh sb="121" eb="122">
      <t>サ</t>
    </rPh>
    <rPh sb="126" eb="127">
      <t>ゴウ</t>
    </rPh>
    <rPh sb="147" eb="149">
      <t>セッテイ</t>
    </rPh>
    <rPh sb="153" eb="155">
      <t>カイゴ</t>
    </rPh>
    <rPh sb="155" eb="157">
      <t>ショクイン</t>
    </rPh>
    <rPh sb="157" eb="159">
      <t>ゼンイン</t>
    </rPh>
    <rPh sb="210" eb="212">
      <t>バアイ</t>
    </rPh>
    <phoneticPr fontId="5"/>
  </si>
  <si>
    <r>
      <rPr>
        <sz val="14"/>
        <color rgb="FFFF0000"/>
        <rFont val="ＭＳ Ｐゴシック"/>
        <family val="3"/>
        <charset val="128"/>
      </rPr>
      <t>「経験・技能のある介護職員（A)」</t>
    </r>
    <r>
      <rPr>
        <sz val="14"/>
        <rFont val="ＭＳ Ｐゴシック"/>
        <family val="3"/>
        <charset val="128"/>
      </rPr>
      <t>と</t>
    </r>
    <r>
      <rPr>
        <sz val="14"/>
        <color rgb="FFFF0000"/>
        <rFont val="ＭＳ Ｐゴシック"/>
        <family val="3"/>
        <charset val="128"/>
      </rPr>
      <t>「介護職員以外の職員（C)」</t>
    </r>
    <r>
      <rPr>
        <sz val="14"/>
        <rFont val="ＭＳ Ｐゴシック"/>
        <family val="3"/>
        <charset val="128"/>
      </rPr>
      <t>に配分する</t>
    </r>
    <r>
      <rPr>
        <b/>
        <sz val="14"/>
        <rFont val="ＭＳ Ｐゴシック"/>
        <family val="3"/>
        <charset val="128"/>
      </rPr>
      <t>（介護職員がすべて「経験・技能のある介護職員」であり、かつ「介護職員以外の職員（C)」に配分する場合）</t>
    </r>
    <rPh sb="67" eb="69">
      <t>カイゴ</t>
    </rPh>
    <rPh sb="69" eb="71">
      <t>ショクイン</t>
    </rPh>
    <rPh sb="71" eb="73">
      <t>イガイ</t>
    </rPh>
    <rPh sb="74" eb="76">
      <t>ショクイン</t>
    </rPh>
    <rPh sb="81" eb="83">
      <t>ハイブン</t>
    </rPh>
    <rPh sb="85" eb="87">
      <t>バアイ</t>
    </rPh>
    <phoneticPr fontId="5"/>
  </si>
  <si>
    <r>
      <rPr>
        <sz val="14"/>
        <color rgb="FFFF0000"/>
        <rFont val="ＭＳ Ｐゴシック"/>
        <family val="3"/>
        <charset val="128"/>
      </rPr>
      <t>「経験・技能のある介護職員以外の介護職員（B)」のみ</t>
    </r>
    <r>
      <rPr>
        <sz val="14"/>
        <color theme="1"/>
        <rFont val="ＭＳ Ｐゴシック"/>
        <family val="3"/>
        <charset val="128"/>
      </rPr>
      <t>に配分する</t>
    </r>
    <r>
      <rPr>
        <b/>
        <sz val="14"/>
        <color theme="1"/>
        <rFont val="ＭＳ Ｐゴシック"/>
        <family val="3"/>
        <charset val="128"/>
      </rPr>
      <t>（介護福祉士の資格を有する者がいない場合や比較的新たに開設した事業所で、研修・実務経験の蓄積等に一定期間を要するなど介護職員間における経験・技能に明らかな差がない場合で、「経験・技能のある介護職員（A)」を設定せず（＝介護職員全員が「経験・技能のある介護職員以外の介護職員（B)」である）、かつ「介護職員以外の職員（C)」に配分しない場合）</t>
    </r>
    <rPh sb="27" eb="29">
      <t>ハイブン</t>
    </rPh>
    <rPh sb="193" eb="195">
      <t>ハイブン</t>
    </rPh>
    <rPh sb="198" eb="200">
      <t>バアイ</t>
    </rPh>
    <phoneticPr fontId="1"/>
  </si>
  <si>
    <r>
      <t xml:space="preserve">賃金改善前の
賃金がすでに
年額440万円を
上回る職員を
</t>
    </r>
    <r>
      <rPr>
        <u/>
        <sz val="11"/>
        <rFont val="ＭＳ Ｐゴシック"/>
        <family val="3"/>
        <charset val="128"/>
      </rPr>
      <t>含む</t>
    </r>
    <r>
      <rPr>
        <sz val="11"/>
        <rFont val="ＭＳ Ｐゴシック"/>
        <family val="3"/>
        <charset val="128"/>
      </rPr>
      <t>人数</t>
    </r>
    <rPh sb="0" eb="2">
      <t>チンギン</t>
    </rPh>
    <rPh sb="2" eb="4">
      <t>カイゼン</t>
    </rPh>
    <rPh sb="4" eb="5">
      <t>マエ</t>
    </rPh>
    <rPh sb="7" eb="9">
      <t>チンギン</t>
    </rPh>
    <rPh sb="14" eb="16">
      <t>ネンガク</t>
    </rPh>
    <rPh sb="19" eb="21">
      <t>マンエン</t>
    </rPh>
    <rPh sb="23" eb="25">
      <t>ウワマワ</t>
    </rPh>
    <rPh sb="26" eb="28">
      <t>ショクイン</t>
    </rPh>
    <rPh sb="30" eb="31">
      <t>フク</t>
    </rPh>
    <rPh sb="32" eb="34">
      <t>ニンズウ</t>
    </rPh>
    <phoneticPr fontId="5"/>
  </si>
  <si>
    <r>
      <t xml:space="preserve">賃金改善前の
賃金がすでに
年額440万円を
上回る職員を
</t>
    </r>
    <r>
      <rPr>
        <u/>
        <sz val="11"/>
        <rFont val="ＭＳ Ｐゴシック"/>
        <family val="3"/>
        <charset val="128"/>
      </rPr>
      <t>含まない</t>
    </r>
    <r>
      <rPr>
        <sz val="11"/>
        <rFont val="ＭＳ Ｐゴシック"/>
        <family val="3"/>
        <charset val="128"/>
      </rPr>
      <t>人数</t>
    </r>
    <phoneticPr fontId="5"/>
  </si>
  <si>
    <t>　　　　常勤換算人数（１２か月分）
※空床利用型の（介護予防）短期入所生活（療養）介護等について、本体施設と按分することが難しい場合は、本体施設に一括計上（短期分は空欄）とすることも可能</t>
    <rPh sb="4" eb="6">
      <t>ジョウキン</t>
    </rPh>
    <rPh sb="6" eb="8">
      <t>カンザン</t>
    </rPh>
    <rPh sb="8" eb="10">
      <t>ニンズウ</t>
    </rPh>
    <rPh sb="14" eb="15">
      <t>ゲツ</t>
    </rPh>
    <rPh sb="15" eb="16">
      <t>ブン</t>
    </rPh>
    <phoneticPr fontId="5"/>
  </si>
  <si>
    <t>　　　 介護職員以外の職員の
　　 常勤換算人数又は実人数
　　　　　　　（１２ヶ月分）
※空床利用型の（介護予防）短期入所生活（療養）介護等について、本体施設と按分することが難しい場合は、本体施設に一括計上（短期分は空欄）とすることも可能</t>
    <rPh sb="18" eb="20">
      <t>ジョウキン</t>
    </rPh>
    <rPh sb="20" eb="22">
      <t>カンザン</t>
    </rPh>
    <rPh sb="22" eb="24">
      <t>ニンズウ</t>
    </rPh>
    <rPh sb="24" eb="25">
      <t>マタ</t>
    </rPh>
    <rPh sb="26" eb="27">
      <t>ジツ</t>
    </rPh>
    <rPh sb="27" eb="29">
      <t>ニンズウ</t>
    </rPh>
    <rPh sb="41" eb="42">
      <t>ゲツ</t>
    </rPh>
    <rPh sb="42" eb="43">
      <t>ブン</t>
    </rPh>
    <phoneticPr fontId="5"/>
  </si>
  <si>
    <t>計</t>
    <rPh sb="0" eb="1">
      <t>ケイ</t>
    </rPh>
    <phoneticPr fontId="5"/>
  </si>
  <si>
    <t>うち処遇改善加算・特定処遇改善加算による
賃金改善に伴う法定福利費等の事業主負担分の増加分</t>
    <rPh sb="2" eb="4">
      <t>ショグウ</t>
    </rPh>
    <rPh sb="4" eb="6">
      <t>カイゼン</t>
    </rPh>
    <rPh sb="6" eb="8">
      <t>カサン</t>
    </rPh>
    <rPh sb="9" eb="11">
      <t>トクテイ</t>
    </rPh>
    <rPh sb="11" eb="13">
      <t>ショグウ</t>
    </rPh>
    <rPh sb="13" eb="15">
      <t>カイゼン</t>
    </rPh>
    <rPh sb="15" eb="17">
      <t>カサン</t>
    </rPh>
    <rPh sb="21" eb="23">
      <t>チンギン</t>
    </rPh>
    <rPh sb="23" eb="25">
      <t>カイゼン</t>
    </rPh>
    <rPh sb="26" eb="27">
      <t>トモナ</t>
    </rPh>
    <rPh sb="28" eb="30">
      <t>ホウテイ</t>
    </rPh>
    <rPh sb="30" eb="32">
      <t>フクリ</t>
    </rPh>
    <rPh sb="32" eb="33">
      <t>ヒ</t>
    </rPh>
    <rPh sb="33" eb="34">
      <t>トウ</t>
    </rPh>
    <rPh sb="35" eb="38">
      <t>ジギョウヌシ</t>
    </rPh>
    <rPh sb="38" eb="40">
      <t>フタン</t>
    </rPh>
    <rPh sb="40" eb="41">
      <t>ブン</t>
    </rPh>
    <rPh sb="42" eb="44">
      <t>ゾウカ</t>
    </rPh>
    <rPh sb="44" eb="45">
      <t>ブン</t>
    </rPh>
    <phoneticPr fontId="5"/>
  </si>
  <si>
    <t>うち経験・技能
のある介護職員分</t>
    <phoneticPr fontId="5"/>
  </si>
  <si>
    <t>うち経験・技能
のある介護職員
以外の介護職員分</t>
    <phoneticPr fontId="5"/>
  </si>
  <si>
    <t>うち介護職員
以外の職員分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</si>
</sst>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_ "/>
    <numFmt numFmtId="181" formatCode="#,##0.00_);[Red]\(#,##0.00\)"/>
    <numFmt numFmtId="182" formatCode="#,##0.00_ "/>
  </numFmts>
  <fonts count="1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b/>
      <sz val="22"/>
      <color rgb="FFFF0000"/>
      <name val="ＭＳ Ｐゴシック"/>
      <family val="3"/>
      <charset val="128"/>
    </font>
    <font>
      <b/>
      <sz val="20"/>
      <color indexed="81"/>
      <name val="ＭＳ Ｐゴシック"/>
      <family val="3"/>
      <charset val="128"/>
    </font>
    <font>
      <sz val="18"/>
      <name val="ＭＳ Ｐゴシック"/>
      <family val="3"/>
      <charset val="128"/>
    </font>
    <font>
      <b/>
      <sz val="16"/>
      <color rgb="FFFF0000"/>
      <name val="ＭＳ Ｐゴシック"/>
      <family val="3"/>
      <charset val="128"/>
    </font>
    <font>
      <b/>
      <sz val="14"/>
      <color rgb="FFFF0000"/>
      <name val="ＭＳ Ｐゴシック"/>
      <family val="3"/>
      <charset val="128"/>
    </font>
    <font>
      <b/>
      <sz val="20"/>
      <color rgb="FFFF0000"/>
      <name val="ＭＳ Ｐゴシック"/>
      <family val="3"/>
      <charset val="128"/>
    </font>
    <font>
      <b/>
      <sz val="12"/>
      <color indexed="81"/>
      <name val="MS P ゴシック"/>
      <family val="3"/>
      <charset val="128"/>
    </font>
    <font>
      <b/>
      <sz val="16"/>
      <name val="ＭＳ Ｐゴシック"/>
      <family val="3"/>
      <charset val="128"/>
    </font>
    <font>
      <b/>
      <sz val="16"/>
      <color indexed="81"/>
      <name val="ＭＳ Ｐゴシック"/>
      <family val="3"/>
      <charset val="128"/>
    </font>
    <font>
      <sz val="14"/>
      <color rgb="FFFF0000"/>
      <name val="ＭＳ Ｐゴシック"/>
      <family val="3"/>
      <charset val="128"/>
    </font>
    <font>
      <b/>
      <sz val="24"/>
      <name val="ＭＳ Ｐゴシック"/>
      <family val="3"/>
      <charset val="128"/>
    </font>
    <font>
      <b/>
      <u val="double"/>
      <sz val="20"/>
      <color rgb="FFFF0000"/>
      <name val="ＭＳ Ｐゴシック"/>
      <family val="3"/>
      <charset val="128"/>
    </font>
    <font>
      <sz val="26"/>
      <color rgb="FFFF0000"/>
      <name val="ＭＳ Ｐゴシック"/>
      <family val="3"/>
      <charset val="128"/>
    </font>
    <font>
      <b/>
      <sz val="12"/>
      <color indexed="81"/>
      <name val="ＭＳ Ｐゴシック"/>
      <family val="3"/>
      <charset val="128"/>
    </font>
    <font>
      <sz val="14"/>
      <color theme="1"/>
      <name val="ＭＳ Ｐゴシック"/>
      <family val="3"/>
      <charset val="128"/>
    </font>
    <font>
      <b/>
      <sz val="14"/>
      <color theme="1"/>
      <name val="ＭＳ Ｐゴシック"/>
      <family val="3"/>
      <charset val="128"/>
    </font>
    <font>
      <b/>
      <u/>
      <sz val="12"/>
      <color indexed="81"/>
      <name val="ＭＳ Ｐゴシック"/>
      <family val="3"/>
      <charset val="128"/>
    </font>
    <font>
      <sz val="11"/>
      <color theme="0"/>
      <name val="ＭＳ Ｐゴシック"/>
      <family val="3"/>
      <charset val="128"/>
    </font>
    <font>
      <b/>
      <sz val="16"/>
      <color rgb="FFFF0000"/>
      <name val="ＭＳ Ｐ明朝"/>
      <family val="1"/>
      <charset val="128"/>
    </font>
    <font>
      <b/>
      <sz val="9"/>
      <color indexed="10"/>
      <name val="ＭＳ Ｐゴシック"/>
      <family val="3"/>
      <charset val="128"/>
    </font>
    <font>
      <b/>
      <sz val="20"/>
      <color indexed="10"/>
      <name val="ＭＳ Ｐゴシック"/>
      <family val="3"/>
      <charset val="128"/>
    </font>
    <font>
      <b/>
      <sz val="16"/>
      <color indexed="10"/>
      <name val="ＭＳ Ｐゴシック"/>
      <family val="3"/>
      <charset val="128"/>
    </font>
    <font>
      <sz val="16"/>
      <name val="ＭＳ Ｐゴシック"/>
      <family val="3"/>
      <charset val="128"/>
    </font>
    <font>
      <sz val="11"/>
      <color rgb="FFFFFF99"/>
      <name val="ＭＳ Ｐ明朝"/>
      <family val="1"/>
      <charset val="128"/>
    </font>
    <font>
      <sz val="9"/>
      <color rgb="FFFFFF99"/>
      <name val="ＭＳ Ｐ明朝"/>
      <family val="1"/>
      <charset val="128"/>
    </font>
    <font>
      <sz val="8"/>
      <color rgb="FFFFFF99"/>
      <name val="ＭＳ Ｐ明朝"/>
      <family val="1"/>
      <charset val="128"/>
    </font>
    <font>
      <sz val="10"/>
      <color rgb="FFFFFF99"/>
      <name val="ＭＳ Ｐ明朝"/>
      <family val="1"/>
      <charset val="128"/>
    </font>
    <font>
      <b/>
      <sz val="14"/>
      <color indexed="81"/>
      <name val="ＭＳ Ｐゴシック"/>
      <family val="3"/>
      <charset val="128"/>
    </font>
    <font>
      <b/>
      <u val="double"/>
      <sz val="16"/>
      <color indexed="10"/>
      <name val="MS P ゴシック"/>
      <family val="3"/>
      <charset val="128"/>
    </font>
    <font>
      <b/>
      <sz val="14"/>
      <color indexed="10"/>
      <name val="ＭＳ Ｐゴシック"/>
      <family val="3"/>
      <charset val="128"/>
    </font>
    <font>
      <sz val="8.5"/>
      <color rgb="FFFFFF99"/>
      <name val="ＭＳ Ｐ明朝"/>
      <family val="1"/>
      <charset val="128"/>
    </font>
    <font>
      <u/>
      <sz val="10"/>
      <color theme="1"/>
      <name val="ＭＳ Ｐ明朝"/>
      <family val="1"/>
      <charset val="128"/>
    </font>
    <font>
      <b/>
      <u/>
      <sz val="12"/>
      <color indexed="10"/>
      <name val="ＭＳ Ｐゴシック"/>
      <family val="3"/>
      <charset val="128"/>
    </font>
    <font>
      <sz val="18"/>
      <color rgb="FFFF0000"/>
      <name val="ＭＳ Ｐ明朝"/>
      <family val="1"/>
      <charset val="128"/>
    </font>
    <font>
      <sz val="18"/>
      <color rgb="FFFF0000"/>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s>
  <borders count="1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auto="1"/>
      </right>
      <top style="thin">
        <color indexed="64"/>
      </top>
      <bottom style="medium">
        <color auto="1"/>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diagonal/>
    </border>
    <border>
      <left style="hair">
        <color indexed="64"/>
      </left>
      <right/>
      <top/>
      <bottom style="hair">
        <color theme="0"/>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auto="1"/>
      </right>
      <top style="medium">
        <color indexed="64"/>
      </top>
      <bottom style="medium">
        <color theme="0"/>
      </bottom>
      <diagonal/>
    </border>
    <border>
      <left style="medium">
        <color indexed="64"/>
      </left>
      <right/>
      <top style="medium">
        <color theme="0"/>
      </top>
      <bottom style="medium">
        <color auto="1"/>
      </bottom>
      <diagonal/>
    </border>
    <border>
      <left/>
      <right/>
      <top style="medium">
        <color theme="0"/>
      </top>
      <bottom style="medium">
        <color auto="1"/>
      </bottom>
      <diagonal/>
    </border>
    <border>
      <left/>
      <right style="medium">
        <color auto="1"/>
      </right>
      <top style="medium">
        <color theme="0"/>
      </top>
      <bottom style="medium">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theme="0"/>
      </top>
      <bottom/>
      <diagonal/>
    </border>
    <border>
      <left/>
      <right/>
      <top style="medium">
        <color theme="0"/>
      </top>
      <bottom/>
      <diagonal/>
    </border>
    <border>
      <left/>
      <right style="medium">
        <color auto="1"/>
      </right>
      <top style="medium">
        <color theme="0"/>
      </top>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49">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9" fontId="7" fillId="0" borderId="0" applyFont="0" applyFill="0" applyBorder="0" applyAlignment="0" applyProtection="0">
      <alignment vertical="center"/>
    </xf>
    <xf numFmtId="0" fontId="1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7" fillId="0" borderId="0" applyFon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30" fillId="0" borderId="0"/>
    <xf numFmtId="0" fontId="27"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41" fillId="0" borderId="0" applyNumberFormat="0" applyFill="0" applyBorder="0" applyAlignment="0" applyProtection="0">
      <alignment vertical="center"/>
    </xf>
  </cellStyleXfs>
  <cellXfs count="1346">
    <xf numFmtId="0" fontId="0" fillId="0" borderId="0" xfId="0">
      <alignment vertical="center"/>
    </xf>
    <xf numFmtId="0" fontId="9" fillId="0" borderId="0" xfId="0" applyFont="1">
      <alignment vertical="center"/>
    </xf>
    <xf numFmtId="0" fontId="29" fillId="0" borderId="0" xfId="0" applyFont="1" applyFill="1" applyBorder="1">
      <alignment vertical="center"/>
    </xf>
    <xf numFmtId="0" fontId="31" fillId="0" borderId="0" xfId="0" applyFont="1" applyFill="1" applyBorder="1">
      <alignment vertical="center"/>
    </xf>
    <xf numFmtId="0" fontId="35" fillId="0" borderId="0" xfId="0" applyFont="1" applyAlignment="1">
      <alignment vertical="center"/>
    </xf>
    <xf numFmtId="0" fontId="36" fillId="0" borderId="0" xfId="0" applyFont="1" applyAlignment="1">
      <alignment vertical="center"/>
    </xf>
    <xf numFmtId="0" fontId="29" fillId="0" borderId="0" xfId="0" applyFont="1">
      <alignment vertical="center"/>
    </xf>
    <xf numFmtId="0" fontId="10" fillId="0" borderId="0" xfId="0" applyFont="1">
      <alignment vertical="center"/>
    </xf>
    <xf numFmtId="0" fontId="0" fillId="0" borderId="0" xfId="0" applyBorder="1">
      <alignment vertical="center"/>
    </xf>
    <xf numFmtId="0" fontId="29" fillId="0" borderId="33" xfId="0" applyFont="1" applyBorder="1" applyAlignment="1">
      <alignment vertical="center" wrapText="1"/>
    </xf>
    <xf numFmtId="0" fontId="29" fillId="0" borderId="0" xfId="0" applyFont="1" applyBorder="1" applyAlignment="1">
      <alignment vertical="center" wrapText="1"/>
    </xf>
    <xf numFmtId="0" fontId="29" fillId="0" borderId="16" xfId="0" applyFont="1" applyBorder="1" applyAlignment="1">
      <alignment vertical="center" wrapText="1"/>
    </xf>
    <xf numFmtId="0" fontId="29" fillId="0" borderId="14" xfId="0" applyFont="1" applyBorder="1" applyAlignment="1">
      <alignment vertical="center" wrapText="1"/>
    </xf>
    <xf numFmtId="0" fontId="29" fillId="0" borderId="21" xfId="0" applyFont="1" applyBorder="1" applyAlignment="1">
      <alignment vertical="center" wrapText="1"/>
    </xf>
    <xf numFmtId="0" fontId="29" fillId="0" borderId="15" xfId="0" applyFont="1" applyBorder="1" applyAlignment="1">
      <alignment vertical="center" wrapText="1"/>
    </xf>
    <xf numFmtId="0" fontId="29" fillId="0" borderId="33" xfId="0" applyFont="1" applyBorder="1">
      <alignment vertical="center"/>
    </xf>
    <xf numFmtId="0" fontId="29" fillId="0" borderId="0" xfId="0" applyFont="1" applyBorder="1">
      <alignment vertical="center"/>
    </xf>
    <xf numFmtId="0" fontId="29" fillId="0" borderId="16" xfId="0" applyFont="1" applyBorder="1">
      <alignment vertical="center"/>
    </xf>
    <xf numFmtId="0" fontId="29" fillId="0" borderId="17" xfId="0" applyFont="1" applyBorder="1">
      <alignment vertical="center"/>
    </xf>
    <xf numFmtId="0" fontId="29" fillId="0" borderId="18" xfId="0" applyFont="1" applyBorder="1" applyAlignment="1">
      <alignment horizontal="right" vertical="center"/>
    </xf>
    <xf numFmtId="0" fontId="0" fillId="0" borderId="19" xfId="0" applyBorder="1" applyAlignment="1">
      <alignment horizontal="right" vertical="center"/>
    </xf>
    <xf numFmtId="0" fontId="31" fillId="0" borderId="0" xfId="0" applyFont="1" applyBorder="1">
      <alignment vertical="center"/>
    </xf>
    <xf numFmtId="0" fontId="35" fillId="0" borderId="0" xfId="0" applyFont="1" applyAlignment="1">
      <alignment vertical="center"/>
    </xf>
    <xf numFmtId="0" fontId="36" fillId="0" borderId="0" xfId="0" applyFont="1" applyAlignment="1">
      <alignment vertical="center"/>
    </xf>
    <xf numFmtId="10" fontId="34" fillId="0" borderId="10" xfId="28" applyNumberFormat="1" applyFont="1" applyBorder="1" applyAlignment="1">
      <alignment vertical="center" wrapText="1"/>
    </xf>
    <xf numFmtId="10" fontId="34" fillId="0" borderId="23" xfId="28" applyNumberFormat="1" applyFont="1" applyBorder="1" applyAlignment="1">
      <alignment vertical="center" wrapText="1"/>
    </xf>
    <xf numFmtId="10" fontId="34" fillId="0" borderId="29" xfId="28" applyNumberFormat="1" applyFont="1" applyBorder="1" applyAlignment="1">
      <alignment vertical="center" wrapText="1"/>
    </xf>
    <xf numFmtId="10" fontId="34" fillId="0" borderId="27" xfId="28" applyNumberFormat="1" applyFont="1" applyBorder="1" applyAlignment="1">
      <alignment vertical="center" wrapText="1"/>
    </xf>
    <xf numFmtId="0" fontId="34" fillId="0" borderId="0" xfId="0" applyFont="1" applyBorder="1" applyAlignment="1">
      <alignment vertical="center"/>
    </xf>
    <xf numFmtId="179" fontId="34" fillId="0" borderId="10" xfId="28" applyNumberFormat="1" applyFont="1" applyBorder="1" applyAlignment="1">
      <alignment vertical="center" wrapText="1"/>
    </xf>
    <xf numFmtId="179" fontId="34" fillId="0" borderId="23" xfId="28" applyNumberFormat="1" applyFont="1" applyBorder="1" applyAlignment="1">
      <alignment vertical="center" wrapText="1"/>
    </xf>
    <xf numFmtId="179" fontId="34" fillId="0" borderId="29" xfId="28" applyNumberFormat="1" applyFont="1" applyBorder="1" applyAlignment="1">
      <alignment vertical="center" wrapText="1"/>
    </xf>
    <xf numFmtId="179" fontId="34" fillId="0" borderId="27"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53" xfId="28" applyNumberFormat="1" applyFont="1" applyBorder="1" applyAlignment="1">
      <alignment vertical="center" wrapText="1"/>
    </xf>
    <xf numFmtId="179" fontId="34" fillId="0" borderId="95" xfId="28" applyNumberFormat="1" applyFont="1" applyBorder="1" applyAlignment="1">
      <alignment vertical="center" wrapText="1"/>
    </xf>
    <xf numFmtId="179" fontId="34" fillId="0" borderId="56" xfId="28" applyNumberFormat="1" applyFont="1" applyBorder="1" applyAlignment="1">
      <alignment vertical="center" wrapText="1"/>
    </xf>
    <xf numFmtId="0" fontId="37" fillId="0" borderId="95"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32" fillId="0" borderId="0" xfId="0" applyFont="1">
      <alignment vertical="center"/>
    </xf>
    <xf numFmtId="0" fontId="40" fillId="0" borderId="0" xfId="0" applyFont="1">
      <alignment vertical="center"/>
    </xf>
    <xf numFmtId="0" fontId="0" fillId="0" borderId="12" xfId="0" applyBorder="1">
      <alignment vertical="center"/>
    </xf>
    <xf numFmtId="0" fontId="0" fillId="0" borderId="28" xfId="0"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4"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37" fillId="0" borderId="23" xfId="0" applyFont="1" applyBorder="1" applyAlignment="1">
      <alignment horizontal="center" vertical="center" wrapText="1"/>
    </xf>
    <xf numFmtId="0" fontId="37" fillId="0" borderId="95" xfId="0" applyFont="1" applyBorder="1" applyAlignment="1">
      <alignment horizontal="center" vertical="center" wrapText="1"/>
    </xf>
    <xf numFmtId="0" fontId="45" fillId="0" borderId="0" xfId="0" applyFont="1">
      <alignment vertical="center"/>
    </xf>
    <xf numFmtId="0" fontId="32" fillId="26"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7" fillId="28"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8" fillId="0" borderId="0" xfId="0" applyFont="1" applyAlignment="1">
      <alignment vertical="top"/>
    </xf>
    <xf numFmtId="0" fontId="28" fillId="0" borderId="0" xfId="0" applyFont="1" applyAlignment="1">
      <alignment horizontal="center" vertical="top"/>
    </xf>
    <xf numFmtId="0" fontId="28" fillId="0" borderId="0" xfId="0" applyFont="1">
      <alignment vertical="center"/>
    </xf>
    <xf numFmtId="0" fontId="0" fillId="0" borderId="0" xfId="0" applyAlignment="1">
      <alignment horizontal="left" vertical="top"/>
    </xf>
    <xf numFmtId="0" fontId="52" fillId="0" borderId="0" xfId="0" applyFont="1" applyAlignment="1">
      <alignment horizontal="right" vertical="center" wrapText="1"/>
    </xf>
    <xf numFmtId="0" fontId="53" fillId="0" borderId="0" xfId="0" applyFont="1" applyAlignment="1">
      <alignment vertical="top"/>
    </xf>
    <xf numFmtId="0" fontId="53" fillId="0" borderId="0" xfId="0" applyFont="1" applyAlignment="1">
      <alignment horizontal="center" vertical="top"/>
    </xf>
    <xf numFmtId="0" fontId="35" fillId="0" borderId="0" xfId="0" applyFont="1">
      <alignment vertical="center"/>
    </xf>
    <xf numFmtId="179" fontId="34" fillId="0" borderId="37" xfId="28" applyNumberFormat="1" applyFont="1" applyBorder="1" applyAlignment="1">
      <alignment vertical="center" wrapText="1"/>
    </xf>
    <xf numFmtId="179" fontId="34"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50" fillId="30" borderId="10" xfId="0" applyFont="1" applyFill="1" applyBorder="1" applyAlignment="1">
      <alignment horizontal="center" vertical="center" wrapText="1"/>
    </xf>
    <xf numFmtId="0" fontId="50" fillId="30" borderId="12" xfId="0" applyFont="1" applyFill="1" applyBorder="1" applyAlignment="1">
      <alignment horizontal="center" vertical="center" wrapText="1"/>
    </xf>
    <xf numFmtId="0" fontId="52" fillId="0" borderId="14" xfId="0" applyFont="1" applyBorder="1" applyAlignment="1">
      <alignment horizontal="justify" vertical="center" wrapText="1"/>
    </xf>
    <xf numFmtId="0" fontId="52" fillId="0" borderId="117" xfId="0" applyFont="1" applyBorder="1" applyAlignment="1">
      <alignment horizontal="justify" vertical="center" wrapText="1"/>
    </xf>
    <xf numFmtId="0" fontId="0" fillId="0" borderId="12" xfId="0" applyBorder="1" applyAlignment="1">
      <alignment vertical="center" wrapText="1"/>
    </xf>
    <xf numFmtId="0" fontId="57" fillId="0" borderId="0" xfId="0" applyFont="1" applyFill="1" applyBorder="1" applyAlignment="1" applyProtection="1">
      <alignment vertical="center"/>
      <protection locked="0"/>
    </xf>
    <xf numFmtId="179" fontId="34" fillId="0" borderId="51" xfId="28" applyNumberFormat="1" applyFont="1" applyBorder="1" applyAlignment="1">
      <alignment vertical="center" wrapText="1"/>
    </xf>
    <xf numFmtId="179" fontId="34" fillId="0" borderId="97" xfId="28" applyNumberFormat="1" applyFont="1" applyBorder="1" applyAlignment="1">
      <alignment vertical="center" wrapText="1"/>
    </xf>
    <xf numFmtId="179" fontId="34" fillId="0" borderId="154" xfId="28" applyNumberFormat="1" applyFont="1" applyBorder="1" applyAlignment="1">
      <alignment vertical="center" wrapText="1"/>
    </xf>
    <xf numFmtId="10" fontId="34" fillId="0" borderId="97" xfId="28" applyNumberFormat="1" applyFont="1" applyBorder="1" applyAlignment="1">
      <alignment vertical="center" wrapText="1"/>
    </xf>
    <xf numFmtId="10" fontId="34" fillId="0" borderId="22" xfId="28" applyNumberFormat="1" applyFont="1" applyBorder="1" applyAlignment="1">
      <alignment vertical="center" wrapText="1"/>
    </xf>
    <xf numFmtId="179" fontId="34" fillId="0" borderId="22" xfId="28" applyNumberFormat="1" applyFont="1" applyBorder="1" applyAlignment="1">
      <alignment vertical="center" wrapText="1"/>
    </xf>
    <xf numFmtId="179" fontId="34" fillId="31" borderId="154" xfId="28" applyNumberFormat="1" applyFont="1" applyFill="1" applyBorder="1" applyAlignment="1">
      <alignment vertical="center" wrapText="1"/>
    </xf>
    <xf numFmtId="179" fontId="34" fillId="31" borderId="24" xfId="28" applyNumberFormat="1" applyFont="1" applyFill="1" applyBorder="1" applyAlignment="1">
      <alignment vertical="center" wrapText="1"/>
    </xf>
    <xf numFmtId="179" fontId="34" fillId="31" borderId="22" xfId="28" applyNumberFormat="1" applyFont="1" applyFill="1" applyBorder="1" applyAlignment="1">
      <alignment vertical="center" wrapText="1"/>
    </xf>
    <xf numFmtId="179" fontId="34" fillId="31" borderId="53" xfId="28" applyNumberFormat="1" applyFont="1" applyFill="1" applyBorder="1" applyAlignment="1">
      <alignment vertical="center" wrapText="1"/>
    </xf>
    <xf numFmtId="179" fontId="34" fillId="31" borderId="52" xfId="28" applyNumberFormat="1" applyFont="1" applyFill="1" applyBorder="1" applyAlignment="1">
      <alignment vertical="center" wrapText="1"/>
    </xf>
    <xf numFmtId="179" fontId="34" fillId="31" borderId="27" xfId="28" applyNumberFormat="1" applyFont="1" applyFill="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32" fillId="26" borderId="12" xfId="0" applyFont="1" applyFill="1" applyBorder="1" applyAlignment="1">
      <alignment horizontal="center" vertical="center"/>
    </xf>
    <xf numFmtId="0" fontId="73" fillId="0" borderId="18" xfId="0" applyFont="1" applyFill="1" applyBorder="1" applyAlignment="1" applyProtection="1">
      <alignment horizontal="center" vertical="center"/>
      <protection locked="0"/>
    </xf>
    <xf numFmtId="0" fontId="73" fillId="0" borderId="0" xfId="0" applyFont="1" applyFill="1" applyBorder="1" applyAlignment="1" applyProtection="1">
      <alignment horizontal="center" vertical="center"/>
      <protection locked="0"/>
    </xf>
    <xf numFmtId="0" fontId="76" fillId="0" borderId="18" xfId="0" applyFont="1" applyFill="1" applyBorder="1" applyAlignment="1" applyProtection="1">
      <alignment vertical="center"/>
      <protection locked="0"/>
    </xf>
    <xf numFmtId="0" fontId="73" fillId="0" borderId="37" xfId="0" applyFont="1" applyFill="1" applyBorder="1" applyAlignment="1" applyProtection="1">
      <alignment vertical="center"/>
      <protection locked="0"/>
    </xf>
    <xf numFmtId="0" fontId="71" fillId="0" borderId="14" xfId="0" applyFont="1" applyFill="1" applyBorder="1" applyAlignment="1" applyProtection="1">
      <alignment vertical="center"/>
      <protection locked="0"/>
    </xf>
    <xf numFmtId="0" fontId="76" fillId="0" borderId="21" xfId="0" applyFont="1" applyFill="1" applyBorder="1" applyAlignment="1" applyProtection="1">
      <alignment vertical="center"/>
      <protection locked="0"/>
    </xf>
    <xf numFmtId="0" fontId="73" fillId="0" borderId="21"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3" fillId="0" borderId="15" xfId="0" applyFont="1" applyBorder="1" applyProtection="1">
      <alignment vertical="center"/>
      <protection locked="0"/>
    </xf>
    <xf numFmtId="0" fontId="71" fillId="0" borderId="0" xfId="0" applyFont="1" applyFill="1" applyBorder="1" applyAlignment="1" applyProtection="1">
      <alignment vertical="center"/>
      <protection locked="0"/>
    </xf>
    <xf numFmtId="0" fontId="76" fillId="0" borderId="16" xfId="0" applyFont="1" applyBorder="1" applyProtection="1">
      <alignment vertical="center"/>
      <protection locked="0"/>
    </xf>
    <xf numFmtId="0" fontId="71" fillId="0" borderId="111" xfId="0" applyFont="1" applyFill="1" applyBorder="1" applyAlignment="1" applyProtection="1">
      <alignment vertical="center"/>
      <protection locked="0"/>
    </xf>
    <xf numFmtId="0" fontId="71" fillId="0" borderId="0" xfId="0" applyFont="1" applyFill="1" applyBorder="1" applyAlignment="1" applyProtection="1">
      <alignment horizontal="center" vertical="center"/>
      <protection locked="0"/>
    </xf>
    <xf numFmtId="0" fontId="71" fillId="0" borderId="16" xfId="0" applyFont="1" applyBorder="1" applyProtection="1">
      <alignment vertical="center"/>
      <protection locked="0"/>
    </xf>
    <xf numFmtId="0" fontId="76" fillId="0" borderId="33" xfId="0" applyFont="1" applyFill="1" applyBorder="1" applyAlignment="1" applyProtection="1">
      <alignment vertical="center"/>
      <protection locked="0"/>
    </xf>
    <xf numFmtId="0" fontId="71" fillId="0" borderId="16" xfId="0" applyFont="1" applyBorder="1" applyAlignment="1" applyProtection="1">
      <alignment horizontal="center" vertical="center"/>
      <protection locked="0"/>
    </xf>
    <xf numFmtId="0" fontId="73" fillId="0" borderId="16" xfId="0" applyFont="1" applyBorder="1" applyProtection="1">
      <alignment vertical="center"/>
      <protection locked="0"/>
    </xf>
    <xf numFmtId="0" fontId="71" fillId="0" borderId="17" xfId="0" applyFont="1" applyFill="1" applyBorder="1" applyAlignment="1" applyProtection="1">
      <alignment horizontal="left" vertical="center"/>
      <protection locked="0"/>
    </xf>
    <xf numFmtId="0" fontId="76" fillId="0" borderId="31" xfId="0" applyFont="1" applyFill="1" applyBorder="1" applyAlignment="1" applyProtection="1">
      <alignment horizontal="left" vertical="center"/>
      <protection locked="0"/>
    </xf>
    <xf numFmtId="0" fontId="73" fillId="0" borderId="32" xfId="0" applyFont="1" applyBorder="1" applyAlignment="1" applyProtection="1">
      <alignment horizontal="center" vertical="center"/>
      <protection locked="0"/>
    </xf>
    <xf numFmtId="0" fontId="71" fillId="0" borderId="0" xfId="0" applyFont="1" applyFill="1" applyBorder="1" applyAlignment="1" applyProtection="1">
      <alignment horizontal="left" vertical="center"/>
      <protection locked="0"/>
    </xf>
    <xf numFmtId="0" fontId="76" fillId="0" borderId="0" xfId="0" applyFont="1" applyFill="1" applyBorder="1" applyAlignment="1" applyProtection="1">
      <alignment horizontal="center" vertical="center"/>
      <protection locked="0"/>
    </xf>
    <xf numFmtId="0" fontId="76" fillId="0" borderId="0" xfId="0" applyFont="1" applyFill="1" applyBorder="1" applyAlignment="1" applyProtection="1">
      <alignment horizontal="left" vertical="center"/>
      <protection locked="0"/>
    </xf>
    <xf numFmtId="0" fontId="73" fillId="0" borderId="0" xfId="0" applyFont="1" applyAlignment="1" applyProtection="1">
      <alignment horizontal="center" vertical="center"/>
      <protection locked="0"/>
    </xf>
    <xf numFmtId="0" fontId="76" fillId="0" borderId="0" xfId="0" applyFont="1" applyFill="1" applyBorder="1" applyAlignment="1" applyProtection="1">
      <alignment vertical="center" wrapText="1"/>
      <protection locked="0"/>
    </xf>
    <xf numFmtId="0" fontId="73" fillId="0" borderId="99" xfId="0" applyFont="1" applyFill="1" applyBorder="1" applyAlignment="1" applyProtection="1">
      <alignment horizontal="center" vertical="center"/>
      <protection locked="0"/>
    </xf>
    <xf numFmtId="0" fontId="0" fillId="0" borderId="150" xfId="0" applyBorder="1" applyAlignment="1">
      <alignment horizontal="center"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0" fillId="0" borderId="106" xfId="0" applyBorder="1" applyAlignment="1">
      <alignment horizontal="center" vertical="center"/>
    </xf>
    <xf numFmtId="0" fontId="0" fillId="0" borderId="33" xfId="0" applyBorder="1" applyAlignment="1">
      <alignment horizontal="center" vertical="center" wrapText="1"/>
    </xf>
    <xf numFmtId="0" fontId="0" fillId="0" borderId="149" xfId="0" applyBorder="1" applyAlignment="1">
      <alignment horizontal="center" vertical="center" wrapText="1"/>
    </xf>
    <xf numFmtId="0" fontId="0" fillId="0" borderId="29" xfId="0" applyBorder="1" applyAlignment="1">
      <alignment horizontal="center" vertical="center" wrapText="1"/>
    </xf>
    <xf numFmtId="177" fontId="0" fillId="0" borderId="97" xfId="0" applyNumberFormat="1" applyBorder="1" applyAlignment="1">
      <alignment horizontal="right" vertical="center"/>
    </xf>
    <xf numFmtId="177" fontId="0" fillId="0" borderId="10" xfId="0" applyNumberFormat="1" applyBorder="1" applyAlignment="1">
      <alignment horizontal="right" vertical="center"/>
    </xf>
    <xf numFmtId="177" fontId="0" fillId="0" borderId="29" xfId="0" applyNumberFormat="1" applyBorder="1" applyAlignment="1">
      <alignment horizontal="right" vertical="center"/>
    </xf>
    <xf numFmtId="177" fontId="0" fillId="25" borderId="51" xfId="0" applyNumberFormat="1" applyFill="1" applyBorder="1" applyAlignment="1">
      <alignment horizontal="right" vertical="center" wrapText="1"/>
    </xf>
    <xf numFmtId="177" fontId="0" fillId="25" borderId="95" xfId="0" applyNumberFormat="1" applyFill="1" applyBorder="1" applyAlignment="1">
      <alignment horizontal="right" vertical="center" wrapText="1"/>
    </xf>
    <xf numFmtId="177" fontId="0" fillId="25" borderId="56" xfId="0" applyNumberFormat="1" applyFill="1" applyBorder="1" applyAlignment="1">
      <alignment horizontal="right" vertical="center" wrapText="1"/>
    </xf>
    <xf numFmtId="0" fontId="0" fillId="0" borderId="0" xfId="0" applyFill="1" applyAlignment="1">
      <alignment horizontal="center" vertical="center"/>
    </xf>
    <xf numFmtId="0" fontId="93" fillId="0" borderId="10" xfId="0" applyFont="1" applyBorder="1" applyAlignment="1">
      <alignment horizontal="center" vertical="center"/>
    </xf>
    <xf numFmtId="0" fontId="93" fillId="0" borderId="29" xfId="0" applyFont="1" applyBorder="1" applyAlignment="1">
      <alignment horizontal="center" vertical="center"/>
    </xf>
    <xf numFmtId="177" fontId="0" fillId="0" borderId="93" xfId="0" applyNumberFormat="1" applyBorder="1" applyAlignment="1">
      <alignment horizontal="right" vertical="center"/>
    </xf>
    <xf numFmtId="0" fontId="93" fillId="0" borderId="93" xfId="0" applyFont="1" applyBorder="1" applyAlignment="1">
      <alignment horizontal="center" vertical="center"/>
    </xf>
    <xf numFmtId="177" fontId="0" fillId="0" borderId="97" xfId="0" applyNumberFormat="1" applyFill="1" applyBorder="1" applyAlignment="1">
      <alignment horizontal="right" vertical="center"/>
    </xf>
    <xf numFmtId="177" fontId="0" fillId="0" borderId="10" xfId="0" applyNumberFormat="1" applyFill="1" applyBorder="1" applyAlignment="1">
      <alignment horizontal="right" vertical="center"/>
    </xf>
    <xf numFmtId="177" fontId="0" fillId="0" borderId="29" xfId="0" applyNumberFormat="1" applyFill="1" applyBorder="1" applyAlignment="1">
      <alignment horizontal="right" vertical="center"/>
    </xf>
    <xf numFmtId="177" fontId="93" fillId="0" borderId="97" xfId="0" applyNumberFormat="1" applyFont="1" applyFill="1" applyBorder="1" applyAlignment="1">
      <alignment horizontal="center" vertical="center"/>
    </xf>
    <xf numFmtId="177" fontId="93" fillId="0" borderId="10" xfId="0" applyNumberFormat="1" applyFont="1" applyFill="1" applyBorder="1" applyAlignment="1">
      <alignment horizontal="center" vertical="center"/>
    </xf>
    <xf numFmtId="177" fontId="93" fillId="0" borderId="29" xfId="0" applyNumberFormat="1" applyFont="1" applyFill="1" applyBorder="1" applyAlignment="1">
      <alignment horizontal="center" vertical="center"/>
    </xf>
    <xf numFmtId="177" fontId="93" fillId="0" borderId="93" xfId="0" applyNumberFormat="1" applyFont="1" applyFill="1" applyBorder="1" applyAlignment="1">
      <alignment horizontal="center" vertical="center"/>
    </xf>
    <xf numFmtId="0" fontId="0" fillId="0" borderId="150" xfId="0" applyFont="1" applyBorder="1" applyAlignment="1">
      <alignment horizontal="center" vertical="center" wrapText="1"/>
    </xf>
    <xf numFmtId="0" fontId="0" fillId="0" borderId="0" xfId="0" applyBorder="1" applyAlignment="1">
      <alignment vertical="center" shrinkToFit="1"/>
    </xf>
    <xf numFmtId="0" fontId="0" fillId="0" borderId="0" xfId="0" applyBorder="1" applyAlignment="1">
      <alignment horizontal="left" vertical="center"/>
    </xf>
    <xf numFmtId="0" fontId="41" fillId="0" borderId="0" xfId="48" applyFill="1" applyBorder="1" applyAlignment="1">
      <alignment horizontal="left" vertical="center"/>
    </xf>
    <xf numFmtId="0" fontId="0" fillId="0" borderId="0" xfId="0" applyFill="1" applyBorder="1" applyAlignment="1">
      <alignment horizontal="left" vertical="center"/>
    </xf>
    <xf numFmtId="0" fontId="0" fillId="0" borderId="0" xfId="0" applyBorder="1" applyAlignment="1">
      <alignment vertical="center"/>
    </xf>
    <xf numFmtId="0" fontId="0" fillId="0" borderId="24" xfId="0" applyBorder="1" applyAlignment="1">
      <alignment horizontal="center" vertical="center"/>
    </xf>
    <xf numFmtId="0" fontId="97" fillId="0" borderId="106" xfId="0" applyFont="1" applyBorder="1" applyAlignment="1">
      <alignment horizontal="center" vertical="center"/>
    </xf>
    <xf numFmtId="0" fontId="96" fillId="0" borderId="0" xfId="0" applyFont="1">
      <alignment vertical="center"/>
    </xf>
    <xf numFmtId="0" fontId="0" fillId="0" borderId="0" xfId="0" applyFont="1" applyAlignment="1">
      <alignment vertical="top"/>
    </xf>
    <xf numFmtId="0" fontId="100" fillId="0" borderId="0" xfId="0" applyFont="1" applyAlignment="1">
      <alignment vertical="top"/>
    </xf>
    <xf numFmtId="49" fontId="40" fillId="0" borderId="0" xfId="0" applyNumberFormat="1" applyFont="1" applyAlignment="1">
      <alignment vertical="center"/>
    </xf>
    <xf numFmtId="49" fontId="40" fillId="0" borderId="0" xfId="0" applyNumberFormat="1" applyFont="1" applyAlignment="1">
      <alignment vertical="top"/>
    </xf>
    <xf numFmtId="0" fontId="40" fillId="26" borderId="12" xfId="0" applyFont="1" applyFill="1" applyBorder="1" applyAlignment="1">
      <alignment horizontal="center" vertical="center" wrapText="1"/>
    </xf>
    <xf numFmtId="0" fontId="105" fillId="0" borderId="12" xfId="0" applyFont="1" applyBorder="1" applyAlignment="1">
      <alignment horizontal="center" vertical="center" wrapText="1"/>
    </xf>
    <xf numFmtId="177" fontId="0" fillId="0" borderId="166" xfId="0" applyNumberFormat="1" applyFill="1" applyBorder="1" applyAlignment="1">
      <alignment horizontal="right" vertical="center"/>
    </xf>
    <xf numFmtId="177" fontId="0" fillId="0" borderId="166" xfId="0" applyNumberFormat="1" applyBorder="1" applyAlignment="1">
      <alignment horizontal="right" vertical="center"/>
    </xf>
    <xf numFmtId="0" fontId="56" fillId="29" borderId="95" xfId="0" applyFont="1" applyFill="1" applyBorder="1" applyAlignment="1" applyProtection="1">
      <alignment horizontal="center" vertical="center"/>
      <protection locked="0"/>
    </xf>
    <xf numFmtId="0" fontId="70" fillId="29" borderId="11" xfId="0" applyFont="1" applyFill="1" applyBorder="1" applyAlignment="1" applyProtection="1">
      <alignment horizontal="center" vertical="center"/>
      <protection locked="0"/>
    </xf>
    <xf numFmtId="0" fontId="64" fillId="29" borderId="37" xfId="0" applyFont="1" applyFill="1" applyBorder="1" applyAlignment="1" applyProtection="1">
      <alignment horizontal="center" vertical="center"/>
      <protection locked="0"/>
    </xf>
    <xf numFmtId="0" fontId="64" fillId="29" borderId="95" xfId="0" applyFont="1" applyFill="1" applyBorder="1" applyAlignment="1" applyProtection="1">
      <alignment horizontal="center" vertical="center"/>
      <protection locked="0"/>
    </xf>
    <xf numFmtId="0" fontId="70" fillId="29" borderId="53" xfId="0" applyFont="1" applyFill="1" applyBorder="1" applyAlignment="1" applyProtection="1">
      <alignment horizontal="center" vertical="center"/>
      <protection locked="0"/>
    </xf>
    <xf numFmtId="0" fontId="64" fillId="29" borderId="10" xfId="0" applyFont="1" applyFill="1" applyBorder="1" applyAlignment="1" applyProtection="1">
      <alignment vertical="center"/>
      <protection locked="0"/>
    </xf>
    <xf numFmtId="0" fontId="64" fillId="29" borderId="29" xfId="0" applyFont="1" applyFill="1" applyBorder="1" applyAlignment="1" applyProtection="1">
      <alignment vertical="center"/>
      <protection locked="0"/>
    </xf>
    <xf numFmtId="0" fontId="64" fillId="29" borderId="52" xfId="0" applyFont="1" applyFill="1" applyBorder="1" applyAlignment="1" applyProtection="1">
      <alignment horizontal="center" vertical="center"/>
      <protection locked="0"/>
    </xf>
    <xf numFmtId="0" fontId="64" fillId="29" borderId="56" xfId="0" applyFont="1" applyFill="1" applyBorder="1" applyAlignment="1" applyProtection="1">
      <alignment horizontal="center" vertical="center"/>
      <protection locked="0"/>
    </xf>
    <xf numFmtId="0" fontId="73" fillId="29" borderId="18" xfId="0" applyFont="1" applyFill="1" applyBorder="1" applyAlignment="1" applyProtection="1">
      <alignment vertical="center"/>
      <protection locked="0"/>
    </xf>
    <xf numFmtId="0" fontId="73" fillId="29" borderId="33" xfId="0" applyFont="1" applyFill="1" applyBorder="1" applyAlignment="1" applyProtection="1">
      <alignment vertical="center"/>
      <protection locked="0"/>
    </xf>
    <xf numFmtId="0" fontId="73" fillId="29" borderId="31" xfId="0" applyFont="1" applyFill="1" applyBorder="1" applyAlignment="1" applyProtection="1">
      <alignment horizontal="center" vertical="center"/>
      <protection locked="0"/>
    </xf>
    <xf numFmtId="0" fontId="73" fillId="0" borderId="11" xfId="0" applyFont="1" applyFill="1" applyBorder="1" applyProtection="1">
      <alignment vertical="center"/>
      <protection locked="0"/>
    </xf>
    <xf numFmtId="0" fontId="61" fillId="0" borderId="0" xfId="0" applyFont="1" applyFill="1" applyBorder="1" applyAlignment="1" applyProtection="1">
      <alignment vertical="center"/>
      <protection locked="0"/>
    </xf>
    <xf numFmtId="0" fontId="55" fillId="0" borderId="0" xfId="0" applyFont="1" applyFill="1" applyBorder="1" applyAlignment="1" applyProtection="1">
      <alignment vertical="center"/>
      <protection locked="0"/>
    </xf>
    <xf numFmtId="0" fontId="73" fillId="29" borderId="21" xfId="0" applyFont="1" applyFill="1" applyBorder="1" applyAlignment="1" applyProtection="1">
      <alignment vertical="center"/>
      <protection locked="0"/>
    </xf>
    <xf numFmtId="0" fontId="73" fillId="0" borderId="15" xfId="0" applyFont="1" applyFill="1" applyBorder="1" applyProtection="1">
      <alignment vertical="center"/>
      <protection locked="0"/>
    </xf>
    <xf numFmtId="0" fontId="73" fillId="0" borderId="19" xfId="0" applyFont="1" applyFill="1" applyBorder="1" applyProtection="1">
      <alignment vertical="center"/>
      <protection locked="0"/>
    </xf>
    <xf numFmtId="0" fontId="0" fillId="0" borderId="33" xfId="0" applyBorder="1" applyAlignment="1">
      <alignment horizontal="center" vertical="center"/>
    </xf>
    <xf numFmtId="0" fontId="0" fillId="0" borderId="0" xfId="0" applyFill="1" applyBorder="1" applyAlignment="1">
      <alignment horizontal="left" vertical="center"/>
    </xf>
    <xf numFmtId="0" fontId="93" fillId="0" borderId="0" xfId="0" applyFont="1" applyFill="1" applyBorder="1" applyAlignment="1">
      <alignment horizontal="center" vertical="center"/>
    </xf>
    <xf numFmtId="0" fontId="93" fillId="0" borderId="0" xfId="0" applyFont="1" applyAlignment="1">
      <alignment horizontal="center" vertical="center"/>
    </xf>
    <xf numFmtId="0" fontId="110" fillId="25" borderId="0" xfId="0" applyFont="1" applyFill="1">
      <alignment vertical="center"/>
    </xf>
    <xf numFmtId="0" fontId="117" fillId="29" borderId="0" xfId="0" applyFont="1" applyFill="1" applyBorder="1" applyAlignment="1" applyProtection="1">
      <alignment vertical="center"/>
      <protection locked="0"/>
    </xf>
    <xf numFmtId="0" fontId="117" fillId="29" borderId="0" xfId="0" applyFont="1" applyFill="1" applyBorder="1" applyAlignment="1" applyProtection="1">
      <alignment vertical="top"/>
      <protection locked="0"/>
    </xf>
    <xf numFmtId="0" fontId="117" fillId="29" borderId="18" xfId="0" applyFont="1" applyFill="1" applyBorder="1" applyAlignment="1" applyProtection="1">
      <alignment vertical="top"/>
      <protection locked="0"/>
    </xf>
    <xf numFmtId="0" fontId="119" fillId="29" borderId="18" xfId="0" applyFont="1" applyFill="1" applyBorder="1" applyAlignment="1" applyProtection="1">
      <alignment vertical="center"/>
      <protection locked="0"/>
    </xf>
    <xf numFmtId="0" fontId="119" fillId="29" borderId="12" xfId="0" applyFont="1" applyFill="1" applyBorder="1" applyAlignment="1" applyProtection="1">
      <alignment vertical="center"/>
      <protection locked="0"/>
    </xf>
    <xf numFmtId="0" fontId="118" fillId="29" borderId="0" xfId="0" applyFont="1" applyFill="1" applyBorder="1" applyAlignment="1" applyProtection="1">
      <alignment vertical="center"/>
      <protection locked="0"/>
    </xf>
    <xf numFmtId="0" fontId="118" fillId="29" borderId="18" xfId="0" applyFont="1" applyFill="1" applyBorder="1" applyAlignment="1" applyProtection="1">
      <alignment vertical="center"/>
      <protection locked="0"/>
    </xf>
    <xf numFmtId="0" fontId="119" fillId="29" borderId="37" xfId="0" applyFont="1" applyFill="1" applyBorder="1" applyAlignment="1" applyProtection="1">
      <alignment vertical="center"/>
      <protection locked="0"/>
    </xf>
    <xf numFmtId="0" fontId="0" fillId="0" borderId="149" xfId="0" applyFont="1" applyBorder="1" applyAlignment="1">
      <alignment horizontal="center" vertical="center" wrapText="1"/>
    </xf>
    <xf numFmtId="0" fontId="0" fillId="29" borderId="121" xfId="0" applyFill="1" applyBorder="1" applyAlignment="1" applyProtection="1">
      <alignment vertical="center"/>
      <protection locked="0"/>
    </xf>
    <xf numFmtId="0" fontId="0" fillId="29" borderId="28" xfId="0" applyFill="1" applyBorder="1" applyAlignment="1" applyProtection="1">
      <alignment vertical="center"/>
      <protection locked="0"/>
    </xf>
    <xf numFmtId="0" fontId="0" fillId="29" borderId="49" xfId="0" applyFill="1" applyBorder="1" applyAlignment="1" applyProtection="1">
      <alignment vertical="center"/>
      <protection locked="0"/>
    </xf>
    <xf numFmtId="0" fontId="93" fillId="29" borderId="166" xfId="0" applyFont="1" applyFill="1" applyBorder="1" applyAlignment="1" applyProtection="1">
      <alignment horizontal="center" vertical="center"/>
      <protection locked="0"/>
    </xf>
    <xf numFmtId="0" fontId="0" fillId="29" borderId="122" xfId="0" applyFill="1" applyBorder="1" applyAlignment="1" applyProtection="1">
      <alignment horizontal="center" vertical="center"/>
      <protection locked="0"/>
    </xf>
    <xf numFmtId="0" fontId="0" fillId="29" borderId="123" xfId="0" applyFill="1" applyBorder="1" applyAlignment="1" applyProtection="1">
      <alignment horizontal="center" vertical="center"/>
      <protection locked="0"/>
    </xf>
    <xf numFmtId="0" fontId="0" fillId="29" borderId="124" xfId="0" applyFill="1" applyBorder="1" applyAlignment="1" applyProtection="1">
      <alignment horizontal="center" vertical="center"/>
      <protection locked="0"/>
    </xf>
    <xf numFmtId="0" fontId="0" fillId="29" borderId="97" xfId="0" applyFill="1" applyBorder="1" applyAlignment="1" applyProtection="1">
      <alignment vertical="center"/>
      <protection locked="0"/>
    </xf>
    <xf numFmtId="0" fontId="0" fillId="29" borderId="97" xfId="0" applyFill="1" applyBorder="1" applyAlignment="1" applyProtection="1">
      <alignment vertical="center" wrapText="1"/>
      <protection locked="0"/>
    </xf>
    <xf numFmtId="176" fontId="0" fillId="29" borderId="97" xfId="0" applyNumberFormat="1" applyFill="1" applyBorder="1" applyAlignment="1" applyProtection="1">
      <alignment horizontal="right" vertical="center"/>
      <protection locked="0"/>
    </xf>
    <xf numFmtId="180" fontId="0" fillId="29" borderId="22" xfId="0" applyNumberFormat="1" applyFill="1" applyBorder="1" applyAlignment="1" applyProtection="1">
      <alignment horizontal="right" vertical="center"/>
      <protection locked="0"/>
    </xf>
    <xf numFmtId="0" fontId="0" fillId="29" borderId="121" xfId="0" applyFill="1" applyBorder="1" applyAlignment="1" applyProtection="1">
      <alignment horizontal="center" vertical="center"/>
      <protection locked="0"/>
    </xf>
    <xf numFmtId="0" fontId="0" fillId="29" borderId="28" xfId="0" applyFill="1" applyBorder="1" applyAlignment="1" applyProtection="1">
      <alignment horizontal="center" vertical="center"/>
      <protection locked="0"/>
    </xf>
    <xf numFmtId="0" fontId="0" fillId="29" borderId="30" xfId="0" applyFill="1" applyBorder="1" applyAlignment="1" applyProtection="1">
      <alignment horizontal="center" vertical="center"/>
      <protection locked="0"/>
    </xf>
    <xf numFmtId="0" fontId="0" fillId="29" borderId="10" xfId="0" applyFill="1" applyBorder="1" applyAlignment="1" applyProtection="1">
      <alignment vertical="center"/>
      <protection locked="0"/>
    </xf>
    <xf numFmtId="0" fontId="0" fillId="29" borderId="10" xfId="0" applyFill="1" applyBorder="1" applyAlignment="1" applyProtection="1">
      <alignment vertical="center" wrapText="1"/>
      <protection locked="0"/>
    </xf>
    <xf numFmtId="176" fontId="0" fillId="29" borderId="10" xfId="0" applyNumberFormat="1" applyFill="1" applyBorder="1" applyAlignment="1" applyProtection="1">
      <alignment horizontal="right" vertical="center"/>
      <protection locked="0"/>
    </xf>
    <xf numFmtId="180" fontId="0" fillId="29" borderId="23" xfId="0" applyNumberFormat="1" applyFill="1" applyBorder="1" applyAlignment="1" applyProtection="1">
      <alignment horizontal="right" vertical="center"/>
      <protection locked="0"/>
    </xf>
    <xf numFmtId="0" fontId="0" fillId="29" borderId="125" xfId="0" applyFill="1" applyBorder="1" applyAlignment="1" applyProtection="1">
      <alignment horizontal="center" vertical="center"/>
      <protection locked="0"/>
    </xf>
    <xf numFmtId="0" fontId="0" fillId="29" borderId="126" xfId="0" applyFill="1" applyBorder="1" applyAlignment="1" applyProtection="1">
      <alignment horizontal="center" vertical="center"/>
      <protection locked="0"/>
    </xf>
    <xf numFmtId="0" fontId="0" fillId="29" borderId="127" xfId="0" applyFill="1" applyBorder="1" applyAlignment="1" applyProtection="1">
      <alignment horizontal="center" vertical="center"/>
      <protection locked="0"/>
    </xf>
    <xf numFmtId="0" fontId="0" fillId="29" borderId="29" xfId="0" applyFill="1" applyBorder="1" applyAlignment="1" applyProtection="1">
      <alignment vertical="center"/>
      <protection locked="0"/>
    </xf>
    <xf numFmtId="0" fontId="0" fillId="29" borderId="29" xfId="0" applyFill="1" applyBorder="1" applyAlignment="1" applyProtection="1">
      <alignment vertical="center" wrapText="1"/>
      <protection locked="0"/>
    </xf>
    <xf numFmtId="176" fontId="0" fillId="29" borderId="29" xfId="0" applyNumberFormat="1" applyFill="1" applyBorder="1" applyAlignment="1" applyProtection="1">
      <alignment horizontal="right" vertical="center"/>
      <protection locked="0"/>
    </xf>
    <xf numFmtId="180" fontId="0" fillId="29" borderId="27" xfId="0" applyNumberFormat="1" applyFill="1" applyBorder="1" applyAlignment="1" applyProtection="1">
      <alignment horizontal="right" vertical="center"/>
      <protection locked="0"/>
    </xf>
    <xf numFmtId="177" fontId="0" fillId="29" borderId="154" xfId="0" applyNumberFormat="1" applyFill="1" applyBorder="1" applyAlignment="1" applyProtection="1">
      <alignment horizontal="right" vertical="center"/>
      <protection locked="0"/>
    </xf>
    <xf numFmtId="177" fontId="0" fillId="29" borderId="97" xfId="0" applyNumberFormat="1" applyFill="1" applyBorder="1" applyAlignment="1" applyProtection="1">
      <alignment horizontal="right" vertical="center"/>
      <protection locked="0"/>
    </xf>
    <xf numFmtId="177" fontId="0" fillId="29" borderId="11" xfId="0" applyNumberFormat="1" applyFill="1" applyBorder="1" applyAlignment="1" applyProtection="1">
      <alignment horizontal="right" vertical="center"/>
      <protection locked="0"/>
    </xf>
    <xf numFmtId="177" fontId="0" fillId="29" borderId="10" xfId="0" applyNumberFormat="1" applyFill="1" applyBorder="1" applyAlignment="1" applyProtection="1">
      <alignment horizontal="right" vertical="center"/>
      <protection locked="0"/>
    </xf>
    <xf numFmtId="177" fontId="0" fillId="29" borderId="53" xfId="0" applyNumberFormat="1" applyFill="1" applyBorder="1" applyAlignment="1" applyProtection="1">
      <alignment horizontal="right" vertical="center"/>
      <protection locked="0"/>
    </xf>
    <xf numFmtId="177" fontId="0" fillId="29" borderId="29" xfId="0" applyNumberFormat="1" applyFill="1" applyBorder="1" applyAlignment="1" applyProtection="1">
      <alignment horizontal="right" vertical="center"/>
      <protection locked="0"/>
    </xf>
    <xf numFmtId="177" fontId="0" fillId="29" borderId="147" xfId="0" applyNumberFormat="1" applyFill="1" applyBorder="1" applyAlignment="1" applyProtection="1">
      <alignment horizontal="right" vertical="center"/>
      <protection locked="0"/>
    </xf>
    <xf numFmtId="181" fontId="0" fillId="29" borderId="147" xfId="0" applyNumberFormat="1" applyFill="1" applyBorder="1" applyAlignment="1" applyProtection="1">
      <alignment horizontal="right" vertical="center"/>
      <protection locked="0"/>
    </xf>
    <xf numFmtId="181" fontId="0" fillId="29" borderId="97" xfId="0" applyNumberFormat="1" applyFill="1" applyBorder="1" applyAlignment="1" applyProtection="1">
      <alignment horizontal="right" vertical="center"/>
      <protection locked="0"/>
    </xf>
    <xf numFmtId="181" fontId="0" fillId="29" borderId="24" xfId="0" applyNumberFormat="1" applyFill="1" applyBorder="1" applyAlignment="1" applyProtection="1">
      <alignment horizontal="right" vertical="center"/>
      <protection locked="0"/>
    </xf>
    <xf numFmtId="177" fontId="0" fillId="29" borderId="12" xfId="0" applyNumberFormat="1" applyFill="1" applyBorder="1" applyAlignment="1" applyProtection="1">
      <alignment horizontal="right" vertical="center"/>
      <protection locked="0"/>
    </xf>
    <xf numFmtId="181" fontId="0" fillId="29" borderId="12" xfId="0" applyNumberFormat="1" applyFill="1" applyBorder="1" applyAlignment="1" applyProtection="1">
      <alignment horizontal="right" vertical="center"/>
      <protection locked="0"/>
    </xf>
    <xf numFmtId="181" fontId="0" fillId="29" borderId="10" xfId="0" applyNumberFormat="1" applyFill="1" applyBorder="1" applyAlignment="1" applyProtection="1">
      <alignment horizontal="right" vertical="center"/>
      <protection locked="0"/>
    </xf>
    <xf numFmtId="181" fontId="0" fillId="29" borderId="166" xfId="0" applyNumberFormat="1" applyFill="1" applyBorder="1" applyAlignment="1" applyProtection="1">
      <alignment horizontal="right" vertical="center"/>
      <protection locked="0"/>
    </xf>
    <xf numFmtId="181" fontId="0" fillId="29" borderId="168" xfId="0" applyNumberFormat="1" applyFill="1" applyBorder="1" applyAlignment="1" applyProtection="1">
      <alignment horizontal="right" vertical="center"/>
      <protection locked="0"/>
    </xf>
    <xf numFmtId="177" fontId="0" fillId="29" borderId="62" xfId="0" applyNumberFormat="1" applyFill="1" applyBorder="1" applyAlignment="1" applyProtection="1">
      <alignment horizontal="right" vertical="center"/>
      <protection locked="0"/>
    </xf>
    <xf numFmtId="181" fontId="0" fillId="29" borderId="62" xfId="0" applyNumberFormat="1" applyFill="1" applyBorder="1" applyAlignment="1" applyProtection="1">
      <alignment horizontal="right" vertical="center"/>
      <protection locked="0"/>
    </xf>
    <xf numFmtId="181" fontId="0" fillId="29" borderId="29" xfId="0" applyNumberFormat="1" applyFill="1" applyBorder="1" applyAlignment="1" applyProtection="1">
      <alignment horizontal="right" vertical="center"/>
      <protection locked="0"/>
    </xf>
    <xf numFmtId="181" fontId="0" fillId="29" borderId="52" xfId="0" applyNumberFormat="1" applyFill="1" applyBorder="1" applyAlignment="1" applyProtection="1">
      <alignment horizontal="right" vertical="center"/>
      <protection locked="0"/>
    </xf>
    <xf numFmtId="0" fontId="116" fillId="29" borderId="74" xfId="0" applyFont="1" applyFill="1" applyBorder="1" applyProtection="1">
      <alignment vertical="center"/>
      <protection locked="0"/>
    </xf>
    <xf numFmtId="0" fontId="76" fillId="0" borderId="77" xfId="0" applyFont="1" applyFill="1" applyBorder="1" applyProtection="1">
      <alignment vertical="center"/>
      <protection locked="0"/>
    </xf>
    <xf numFmtId="0" fontId="116" fillId="29" borderId="41" xfId="0" applyFont="1" applyFill="1" applyBorder="1" applyProtection="1">
      <alignment vertical="center"/>
      <protection locked="0"/>
    </xf>
    <xf numFmtId="0" fontId="72" fillId="0" borderId="41" xfId="0" applyFont="1" applyFill="1" applyBorder="1" applyProtection="1">
      <alignment vertical="center"/>
      <protection locked="0"/>
    </xf>
    <xf numFmtId="0" fontId="76" fillId="0" borderId="159" xfId="0" applyFont="1" applyFill="1" applyBorder="1" applyProtection="1">
      <alignment vertical="center"/>
      <protection locked="0"/>
    </xf>
    <xf numFmtId="0" fontId="76" fillId="0" borderId="41" xfId="0" applyFont="1" applyFill="1" applyBorder="1" applyProtection="1">
      <alignment vertical="center"/>
      <protection locked="0"/>
    </xf>
    <xf numFmtId="0" fontId="76" fillId="0" borderId="42" xfId="0" applyFont="1" applyFill="1" applyBorder="1" applyProtection="1">
      <alignment vertical="center"/>
      <protection locked="0"/>
    </xf>
    <xf numFmtId="0" fontId="116" fillId="0" borderId="33" xfId="0" applyFont="1" applyBorder="1" applyAlignment="1" applyProtection="1">
      <alignment horizontal="left" vertical="center"/>
      <protection locked="0"/>
    </xf>
    <xf numFmtId="0" fontId="117" fillId="25" borderId="33" xfId="0" applyFont="1" applyFill="1" applyBorder="1" applyAlignment="1" applyProtection="1">
      <alignment vertical="center"/>
      <protection locked="0"/>
    </xf>
    <xf numFmtId="0" fontId="116" fillId="0" borderId="17" xfId="0" applyFont="1" applyBorder="1" applyAlignment="1" applyProtection="1">
      <alignment horizontal="left" vertical="center"/>
      <protection locked="0"/>
    </xf>
    <xf numFmtId="0" fontId="117" fillId="25" borderId="17" xfId="0" applyFont="1" applyFill="1" applyBorder="1" applyAlignment="1" applyProtection="1">
      <alignment vertical="center"/>
      <protection locked="0"/>
    </xf>
    <xf numFmtId="0" fontId="71" fillId="29" borderId="0" xfId="0" applyFont="1" applyFill="1" applyBorder="1" applyAlignment="1" applyProtection="1">
      <alignment vertical="center" wrapText="1"/>
      <protection locked="0"/>
    </xf>
    <xf numFmtId="0" fontId="73" fillId="0" borderId="0" xfId="0" applyFont="1" applyFill="1" applyBorder="1" applyProtection="1">
      <alignment vertical="center"/>
      <protection locked="0"/>
    </xf>
    <xf numFmtId="0" fontId="73" fillId="0" borderId="0" xfId="0" applyFont="1" applyFill="1" applyProtection="1">
      <alignment vertical="center"/>
      <protection locked="0"/>
    </xf>
    <xf numFmtId="0" fontId="76" fillId="0" borderId="0" xfId="0" applyFont="1" applyFill="1" applyBorder="1" applyAlignment="1" applyProtection="1">
      <alignment horizontal="right" vertical="center"/>
      <protection locked="0"/>
    </xf>
    <xf numFmtId="0" fontId="71" fillId="29" borderId="18" xfId="0" applyFont="1" applyFill="1" applyBorder="1" applyAlignment="1" applyProtection="1">
      <alignment vertical="center" wrapText="1"/>
      <protection locked="0"/>
    </xf>
    <xf numFmtId="0" fontId="76" fillId="29" borderId="18" xfId="0" applyFont="1" applyFill="1" applyBorder="1" applyAlignment="1" applyProtection="1">
      <alignment vertical="center"/>
      <protection locked="0"/>
    </xf>
    <xf numFmtId="0" fontId="71" fillId="29" borderId="0" xfId="0" applyFont="1" applyFill="1" applyAlignment="1" applyProtection="1">
      <alignment vertical="center" wrapText="1"/>
      <protection locked="0"/>
    </xf>
    <xf numFmtId="0" fontId="71" fillId="0" borderId="31" xfId="0" applyFont="1" applyFill="1" applyBorder="1" applyAlignment="1" applyProtection="1">
      <alignment vertical="center"/>
      <protection locked="0"/>
    </xf>
    <xf numFmtId="0" fontId="73" fillId="0" borderId="31" xfId="0" applyFont="1" applyFill="1" applyBorder="1" applyAlignment="1" applyProtection="1">
      <alignment vertical="center"/>
      <protection locked="0"/>
    </xf>
    <xf numFmtId="0" fontId="73" fillId="29" borderId="31" xfId="0" applyFont="1" applyFill="1" applyBorder="1" applyProtection="1">
      <alignment vertical="center"/>
      <protection locked="0"/>
    </xf>
    <xf numFmtId="0" fontId="76" fillId="0" borderId="31" xfId="0" applyFont="1" applyFill="1" applyBorder="1" applyAlignment="1" applyProtection="1">
      <alignment vertical="center"/>
      <protection locked="0"/>
    </xf>
    <xf numFmtId="0" fontId="76" fillId="0" borderId="32" xfId="0" applyFont="1" applyFill="1" applyBorder="1" applyProtection="1">
      <alignment vertical="center"/>
      <protection locked="0"/>
    </xf>
    <xf numFmtId="0" fontId="119" fillId="29" borderId="31" xfId="0" applyFont="1" applyFill="1" applyBorder="1" applyAlignment="1" applyProtection="1">
      <alignment vertical="center"/>
      <protection locked="0"/>
    </xf>
    <xf numFmtId="0" fontId="119" fillId="29" borderId="80" xfId="0" applyFont="1" applyFill="1" applyBorder="1" applyAlignment="1" applyProtection="1">
      <alignment horizontal="center" vertical="center"/>
      <protection locked="0"/>
    </xf>
    <xf numFmtId="0" fontId="73" fillId="29" borderId="59" xfId="0" applyFont="1" applyFill="1" applyBorder="1" applyAlignment="1" applyProtection="1">
      <alignment horizontal="center" vertical="center"/>
      <protection locked="0"/>
    </xf>
    <xf numFmtId="0" fontId="123" fillId="29" borderId="59" xfId="0" applyFont="1" applyFill="1" applyBorder="1" applyAlignment="1" applyProtection="1">
      <alignment horizontal="center" vertical="center"/>
      <protection locked="0"/>
    </xf>
    <xf numFmtId="0" fontId="119" fillId="29" borderId="31" xfId="0" applyFont="1" applyFill="1" applyBorder="1" applyProtection="1">
      <alignment vertical="center"/>
      <protection locked="0"/>
    </xf>
    <xf numFmtId="0" fontId="119" fillId="29" borderId="79" xfId="0" applyFont="1" applyFill="1" applyBorder="1" applyAlignment="1" applyProtection="1">
      <alignment vertical="center"/>
      <protection locked="0"/>
    </xf>
    <xf numFmtId="0" fontId="119" fillId="29" borderId="54" xfId="0" applyFont="1" applyFill="1" applyBorder="1" applyAlignment="1" applyProtection="1">
      <alignment vertical="center"/>
      <protection locked="0"/>
    </xf>
    <xf numFmtId="0" fontId="118" fillId="29" borderId="90" xfId="0" applyFont="1" applyFill="1" applyBorder="1" applyAlignment="1" applyProtection="1">
      <alignment horizontal="center" vertical="center" wrapText="1"/>
      <protection locked="0"/>
    </xf>
    <xf numFmtId="0" fontId="118" fillId="29" borderId="73" xfId="0" applyFont="1" applyFill="1" applyBorder="1" applyAlignment="1" applyProtection="1">
      <alignment horizontal="center" vertical="center" wrapText="1"/>
      <protection locked="0"/>
    </xf>
    <xf numFmtId="0" fontId="76" fillId="25" borderId="58" xfId="0" applyFont="1" applyFill="1" applyBorder="1" applyAlignment="1" applyProtection="1">
      <alignment vertical="center" wrapText="1"/>
      <protection locked="0"/>
    </xf>
    <xf numFmtId="0" fontId="118" fillId="29" borderId="109" xfId="0" applyFont="1" applyFill="1" applyBorder="1" applyAlignment="1" applyProtection="1">
      <alignment horizontal="center" vertical="center" wrapText="1"/>
      <protection locked="0"/>
    </xf>
    <xf numFmtId="0" fontId="118" fillId="29" borderId="115" xfId="0" applyFont="1" applyFill="1" applyBorder="1" applyAlignment="1" applyProtection="1">
      <alignment horizontal="center" vertical="center" wrapText="1"/>
      <protection locked="0"/>
    </xf>
    <xf numFmtId="0" fontId="118" fillId="29" borderId="131" xfId="0" applyFont="1" applyFill="1" applyBorder="1" applyAlignment="1" applyProtection="1">
      <alignment horizontal="center" vertical="center" wrapText="1"/>
      <protection locked="0"/>
    </xf>
    <xf numFmtId="0" fontId="118" fillId="29" borderId="116" xfId="0" applyFont="1" applyFill="1" applyBorder="1" applyAlignment="1" applyProtection="1">
      <alignment horizontal="center" vertical="center" wrapText="1"/>
      <protection locked="0"/>
    </xf>
    <xf numFmtId="0" fontId="118" fillId="29" borderId="91" xfId="0" applyFont="1" applyFill="1" applyBorder="1" applyAlignment="1" applyProtection="1">
      <alignment horizontal="center" vertical="center" wrapText="1"/>
      <protection locked="0"/>
    </xf>
    <xf numFmtId="0" fontId="76" fillId="25" borderId="63" xfId="0" applyFont="1" applyFill="1" applyBorder="1" applyAlignment="1" applyProtection="1">
      <alignment vertical="center"/>
      <protection locked="0"/>
    </xf>
    <xf numFmtId="0" fontId="76" fillId="25" borderId="63" xfId="0" applyFont="1" applyFill="1" applyBorder="1" applyAlignment="1" applyProtection="1">
      <alignment vertical="center" wrapText="1"/>
      <protection locked="0"/>
    </xf>
    <xf numFmtId="0" fontId="76" fillId="29" borderId="63" xfId="0" applyFont="1" applyFill="1" applyBorder="1" applyAlignment="1" applyProtection="1">
      <alignment vertical="center"/>
      <protection locked="0"/>
    </xf>
    <xf numFmtId="0" fontId="76" fillId="25" borderId="55" xfId="0" applyFont="1" applyFill="1" applyBorder="1" applyAlignment="1" applyProtection="1">
      <alignment vertical="center"/>
      <protection locked="0"/>
    </xf>
    <xf numFmtId="0" fontId="76" fillId="29" borderId="55" xfId="0" applyFont="1" applyFill="1" applyBorder="1" applyAlignment="1" applyProtection="1">
      <alignment vertical="center"/>
      <protection locked="0"/>
    </xf>
    <xf numFmtId="0" fontId="76" fillId="25" borderId="55" xfId="0" applyFont="1" applyFill="1" applyBorder="1" applyAlignment="1" applyProtection="1">
      <alignment horizontal="center" vertical="center"/>
      <protection locked="0"/>
    </xf>
    <xf numFmtId="0" fontId="76" fillId="25" borderId="55" xfId="0" applyFont="1" applyFill="1" applyBorder="1" applyAlignment="1" applyProtection="1">
      <alignment horizontal="center" vertical="center" wrapText="1"/>
      <protection locked="0"/>
    </xf>
    <xf numFmtId="0" fontId="76" fillId="0" borderId="88" xfId="0" applyFont="1" applyFill="1" applyBorder="1" applyAlignment="1" applyProtection="1">
      <alignment vertical="center"/>
      <protection locked="0"/>
    </xf>
    <xf numFmtId="0" fontId="76" fillId="0" borderId="88" xfId="0" applyFont="1" applyFill="1" applyBorder="1" applyAlignment="1" applyProtection="1">
      <alignment vertical="center" wrapText="1"/>
      <protection locked="0"/>
    </xf>
    <xf numFmtId="0" fontId="76" fillId="29" borderId="88" xfId="0" applyFont="1" applyFill="1" applyBorder="1" applyAlignment="1" applyProtection="1">
      <alignment vertical="center"/>
      <protection locked="0"/>
    </xf>
    <xf numFmtId="0" fontId="76" fillId="25" borderId="88" xfId="0" applyFont="1" applyFill="1" applyBorder="1" applyAlignment="1" applyProtection="1">
      <alignment vertical="center"/>
      <protection locked="0"/>
    </xf>
    <xf numFmtId="0" fontId="76" fillId="25" borderId="88" xfId="0" applyFont="1" applyFill="1" applyBorder="1" applyAlignment="1" applyProtection="1">
      <alignment vertical="center" wrapText="1"/>
      <protection locked="0"/>
    </xf>
    <xf numFmtId="0" fontId="118" fillId="29" borderId="63" xfId="0" applyFont="1" applyFill="1" applyBorder="1" applyAlignment="1" applyProtection="1">
      <alignment vertical="center"/>
      <protection locked="0"/>
    </xf>
    <xf numFmtId="0" fontId="118" fillId="29" borderId="55" xfId="0" applyFont="1" applyFill="1" applyBorder="1" applyAlignment="1" applyProtection="1">
      <alignment vertical="center"/>
      <protection locked="0"/>
    </xf>
    <xf numFmtId="0" fontId="118" fillId="29" borderId="88" xfId="0" applyFont="1" applyFill="1" applyBorder="1" applyAlignment="1" applyProtection="1">
      <alignment vertical="center"/>
      <protection locked="0"/>
    </xf>
    <xf numFmtId="0" fontId="0" fillId="0" borderId="148" xfId="0" applyBorder="1" applyAlignment="1">
      <alignment horizontal="center" vertical="center"/>
    </xf>
    <xf numFmtId="0" fontId="73" fillId="0" borderId="31" xfId="0" applyFont="1" applyFill="1" applyBorder="1" applyAlignment="1" applyProtection="1">
      <alignment horizontal="center" vertical="center"/>
      <protection locked="0"/>
    </xf>
    <xf numFmtId="0" fontId="76" fillId="0" borderId="31" xfId="0" applyFont="1" applyFill="1" applyBorder="1" applyAlignment="1" applyProtection="1">
      <alignment horizontal="center" vertical="center"/>
      <protection locked="0"/>
    </xf>
    <xf numFmtId="0" fontId="73" fillId="29" borderId="31" xfId="0" applyFont="1" applyFill="1" applyBorder="1" applyAlignment="1" applyProtection="1">
      <alignment vertical="center"/>
      <protection locked="0"/>
    </xf>
    <xf numFmtId="0" fontId="73" fillId="0" borderId="18" xfId="0" applyFont="1" applyFill="1" applyBorder="1" applyAlignment="1" applyProtection="1">
      <alignment vertical="center"/>
      <protection locked="0"/>
    </xf>
    <xf numFmtId="0" fontId="73" fillId="0" borderId="0" xfId="0" applyFont="1" applyFill="1" applyBorder="1" applyAlignment="1" applyProtection="1">
      <alignment vertical="center"/>
      <protection locked="0"/>
    </xf>
    <xf numFmtId="0" fontId="76" fillId="25" borderId="55" xfId="0" applyFont="1" applyFill="1" applyBorder="1" applyAlignment="1" applyProtection="1">
      <alignment vertical="center" wrapText="1"/>
      <protection locked="0"/>
    </xf>
    <xf numFmtId="0" fontId="71" fillId="0" borderId="0" xfId="0" applyFont="1" applyFill="1" applyBorder="1" applyAlignment="1" applyProtection="1">
      <alignment horizontal="left" vertical="center" wrapText="1"/>
      <protection locked="0"/>
    </xf>
    <xf numFmtId="0" fontId="76" fillId="29" borderId="0" xfId="0" applyFont="1" applyFill="1" applyBorder="1" applyAlignment="1" applyProtection="1">
      <alignment vertical="center"/>
      <protection locked="0"/>
    </xf>
    <xf numFmtId="0" fontId="71" fillId="0" borderId="0" xfId="0" applyFont="1" applyFill="1" applyBorder="1" applyAlignment="1" applyProtection="1">
      <alignment vertical="center" wrapText="1"/>
      <protection locked="0"/>
    </xf>
    <xf numFmtId="177" fontId="0" fillId="29" borderId="166" xfId="0" applyNumberFormat="1" applyFill="1" applyBorder="1" applyAlignment="1" applyProtection="1">
      <alignment horizontal="right" vertical="center"/>
      <protection locked="0"/>
    </xf>
    <xf numFmtId="0" fontId="0" fillId="0" borderId="53" xfId="0" applyBorder="1" applyAlignment="1">
      <alignment horizontal="center" vertical="center" wrapText="1"/>
    </xf>
    <xf numFmtId="177" fontId="0" fillId="0" borderId="97" xfId="0" applyNumberFormat="1" applyFill="1" applyBorder="1" applyAlignment="1" applyProtection="1">
      <alignment horizontal="right" vertical="center"/>
    </xf>
    <xf numFmtId="177" fontId="0" fillId="0" borderId="166" xfId="0" applyNumberFormat="1" applyFill="1" applyBorder="1" applyAlignment="1" applyProtection="1">
      <alignment horizontal="right" vertical="center"/>
    </xf>
    <xf numFmtId="177" fontId="0" fillId="0" borderId="29" xfId="0" applyNumberFormat="1" applyFill="1" applyBorder="1" applyAlignment="1" applyProtection="1">
      <alignment horizontal="right" vertical="center"/>
    </xf>
    <xf numFmtId="177" fontId="0" fillId="0" borderId="97" xfId="0" applyNumberFormat="1" applyBorder="1" applyProtection="1">
      <alignment vertical="center"/>
    </xf>
    <xf numFmtId="181" fontId="0" fillId="0" borderId="97" xfId="0" applyNumberFormat="1" applyBorder="1" applyProtection="1">
      <alignment vertical="center"/>
    </xf>
    <xf numFmtId="0" fontId="71" fillId="0" borderId="0" xfId="0" applyFont="1" applyFill="1" applyProtection="1">
      <alignment vertical="center"/>
    </xf>
    <xf numFmtId="0" fontId="72" fillId="0" borderId="0" xfId="0" applyFont="1" applyFill="1" applyProtection="1">
      <alignment vertical="center"/>
    </xf>
    <xf numFmtId="0" fontId="56" fillId="0" borderId="0" xfId="0" applyFont="1" applyFill="1" applyProtection="1">
      <alignment vertical="center"/>
    </xf>
    <xf numFmtId="0" fontId="72" fillId="0" borderId="0" xfId="0" applyFont="1" applyFill="1" applyBorder="1" applyAlignment="1" applyProtection="1">
      <alignment vertical="center"/>
    </xf>
    <xf numFmtId="0" fontId="72" fillId="0" borderId="0" xfId="0" applyFont="1" applyProtection="1">
      <alignment vertical="center"/>
    </xf>
    <xf numFmtId="0" fontId="74" fillId="0" borderId="0" xfId="0" applyFont="1" applyFill="1" applyAlignment="1" applyProtection="1">
      <alignment vertical="center"/>
    </xf>
    <xf numFmtId="0" fontId="74" fillId="0" borderId="0" xfId="0" applyFont="1" applyFill="1" applyAlignment="1" applyProtection="1">
      <alignment horizontal="right" vertical="center"/>
    </xf>
    <xf numFmtId="0" fontId="74" fillId="0" borderId="0" xfId="0" applyFont="1" applyProtection="1">
      <alignment vertical="center"/>
    </xf>
    <xf numFmtId="0" fontId="75" fillId="0" borderId="0" xfId="0" applyFont="1" applyFill="1" applyProtection="1">
      <alignment vertical="center"/>
    </xf>
    <xf numFmtId="0" fontId="72" fillId="0" borderId="0" xfId="0" applyFont="1" applyFill="1" applyBorder="1" applyProtection="1">
      <alignment vertical="center"/>
    </xf>
    <xf numFmtId="0" fontId="57" fillId="0" borderId="0" xfId="0" applyFont="1" applyFill="1" applyProtection="1">
      <alignment vertical="center"/>
    </xf>
    <xf numFmtId="0" fontId="73" fillId="0" borderId="78" xfId="0" applyFont="1" applyFill="1" applyBorder="1" applyProtection="1">
      <alignment vertical="center"/>
    </xf>
    <xf numFmtId="0" fontId="73" fillId="0" borderId="12" xfId="0" applyFont="1" applyFill="1" applyBorder="1" applyProtection="1">
      <alignment vertical="center"/>
    </xf>
    <xf numFmtId="0" fontId="73" fillId="0" borderId="37" xfId="0" applyFont="1" applyFill="1" applyBorder="1" applyProtection="1">
      <alignment vertical="center"/>
    </xf>
    <xf numFmtId="0" fontId="73" fillId="0" borderId="11" xfId="0" applyFont="1" applyBorder="1" applyProtection="1">
      <alignment vertical="center"/>
    </xf>
    <xf numFmtId="0" fontId="57" fillId="0" borderId="0" xfId="0" applyFont="1" applyProtection="1">
      <alignment vertical="center"/>
    </xf>
    <xf numFmtId="0" fontId="60" fillId="0" borderId="0" xfId="0" applyFont="1" applyFill="1" applyProtection="1">
      <alignment vertical="center"/>
    </xf>
    <xf numFmtId="0" fontId="73" fillId="0" borderId="0" xfId="0" applyFont="1" applyFill="1" applyBorder="1" applyAlignment="1" applyProtection="1">
      <alignment horizontal="left" vertical="center" wrapText="1"/>
    </xf>
    <xf numFmtId="0" fontId="73" fillId="0" borderId="0" xfId="0" applyFont="1" applyAlignment="1" applyProtection="1">
      <alignment horizontal="left" vertical="center" wrapText="1"/>
    </xf>
    <xf numFmtId="0" fontId="73" fillId="0" borderId="44" xfId="0" applyFont="1" applyFill="1" applyBorder="1" applyAlignment="1" applyProtection="1">
      <alignment horizontal="left" vertical="center" wrapText="1"/>
    </xf>
    <xf numFmtId="0" fontId="73" fillId="0" borderId="45" xfId="0" applyFont="1" applyFill="1" applyBorder="1" applyAlignment="1" applyProtection="1">
      <alignment horizontal="left" vertical="center" wrapText="1"/>
    </xf>
    <xf numFmtId="0" fontId="73" fillId="0" borderId="46" xfId="0" applyFont="1" applyBorder="1" applyAlignment="1" applyProtection="1">
      <alignment horizontal="left" vertical="center" wrapText="1"/>
    </xf>
    <xf numFmtId="0" fontId="69" fillId="0" borderId="35" xfId="0" applyFont="1" applyFill="1" applyBorder="1" applyProtection="1">
      <alignment vertical="center"/>
    </xf>
    <xf numFmtId="0" fontId="73" fillId="0" borderId="38" xfId="0" applyFont="1" applyBorder="1" applyAlignment="1" applyProtection="1">
      <alignment horizontal="left" vertical="center" wrapText="1"/>
    </xf>
    <xf numFmtId="0" fontId="72" fillId="0" borderId="35" xfId="0" applyFont="1" applyFill="1" applyBorder="1" applyProtection="1">
      <alignment vertical="center"/>
    </xf>
    <xf numFmtId="0" fontId="71" fillId="0" borderId="0" xfId="0" applyFont="1" applyFill="1" applyBorder="1" applyProtection="1">
      <alignment vertical="center"/>
    </xf>
    <xf numFmtId="0" fontId="72" fillId="0" borderId="67" xfId="0" applyFont="1" applyFill="1" applyBorder="1" applyProtection="1">
      <alignment vertical="center"/>
    </xf>
    <xf numFmtId="0" fontId="69" fillId="0" borderId="55" xfId="0" applyFont="1" applyFill="1" applyBorder="1" applyProtection="1">
      <alignment vertical="center"/>
    </xf>
    <xf numFmtId="0" fontId="72" fillId="0" borderId="55" xfId="0" applyFont="1" applyFill="1" applyBorder="1" applyProtection="1">
      <alignment vertical="center"/>
    </xf>
    <xf numFmtId="0" fontId="71" fillId="0" borderId="55" xfId="0" applyFont="1" applyFill="1" applyBorder="1" applyAlignment="1" applyProtection="1">
      <alignment horizontal="center" vertical="center"/>
    </xf>
    <xf numFmtId="0" fontId="71" fillId="0" borderId="55" xfId="0" applyFont="1" applyFill="1" applyBorder="1" applyProtection="1">
      <alignment vertical="center"/>
    </xf>
    <xf numFmtId="0" fontId="71" fillId="0" borderId="98" xfId="0" applyFont="1" applyFill="1" applyBorder="1" applyProtection="1">
      <alignment vertical="center"/>
    </xf>
    <xf numFmtId="0" fontId="72" fillId="0" borderId="98" xfId="0" applyFont="1" applyFill="1" applyBorder="1" applyProtection="1">
      <alignment vertical="center"/>
    </xf>
    <xf numFmtId="0" fontId="72" fillId="0" borderId="38" xfId="0" applyFont="1" applyBorder="1" applyProtection="1">
      <alignment vertical="center"/>
    </xf>
    <xf numFmtId="0" fontId="62" fillId="0" borderId="0" xfId="0" applyFont="1" applyFill="1" applyProtection="1">
      <alignment vertical="center"/>
    </xf>
    <xf numFmtId="0" fontId="72" fillId="0" borderId="39" xfId="0" applyFont="1" applyFill="1" applyBorder="1" applyProtection="1">
      <alignment vertical="center"/>
    </xf>
    <xf numFmtId="0" fontId="72" fillId="0" borderId="106" xfId="0" applyFont="1" applyFill="1" applyBorder="1" applyProtection="1">
      <alignment vertical="center"/>
    </xf>
    <xf numFmtId="0" fontId="72" fillId="0" borderId="107" xfId="0" applyFont="1" applyBorder="1" applyProtection="1">
      <alignment vertical="center"/>
    </xf>
    <xf numFmtId="0" fontId="56" fillId="0" borderId="0" xfId="0" applyFont="1" applyProtection="1">
      <alignment vertical="center"/>
    </xf>
    <xf numFmtId="49" fontId="75" fillId="0" borderId="0" xfId="0" applyNumberFormat="1" applyFont="1" applyFill="1" applyProtection="1">
      <alignment vertical="center"/>
    </xf>
    <xf numFmtId="0" fontId="72" fillId="0" borderId="0" xfId="0" applyFont="1" applyFill="1" applyAlignment="1" applyProtection="1">
      <alignment vertical="center"/>
    </xf>
    <xf numFmtId="49" fontId="72" fillId="0" borderId="0" xfId="0" applyNumberFormat="1" applyFont="1" applyFill="1" applyProtection="1">
      <alignment vertical="center"/>
    </xf>
    <xf numFmtId="0" fontId="76" fillId="0" borderId="0" xfId="0" applyFont="1" applyFill="1" applyProtection="1">
      <alignment vertical="center"/>
    </xf>
    <xf numFmtId="0" fontId="73" fillId="0" borderId="0" xfId="0" applyFont="1" applyFill="1" applyProtection="1">
      <alignment vertical="center"/>
    </xf>
    <xf numFmtId="0" fontId="73" fillId="0" borderId="37" xfId="0" applyFont="1" applyFill="1" applyBorder="1" applyAlignment="1" applyProtection="1">
      <alignment vertical="center"/>
    </xf>
    <xf numFmtId="0" fontId="71" fillId="0" borderId="37" xfId="0" applyFont="1" applyBorder="1" applyAlignment="1" applyProtection="1">
      <alignment vertical="center"/>
    </xf>
    <xf numFmtId="0" fontId="73" fillId="0" borderId="11" xfId="0" applyFont="1" applyFill="1" applyBorder="1" applyAlignment="1" applyProtection="1">
      <alignment vertical="center"/>
    </xf>
    <xf numFmtId="0" fontId="73" fillId="0" borderId="12" xfId="0" applyFont="1" applyFill="1" applyBorder="1" applyAlignment="1" applyProtection="1">
      <alignment vertical="center"/>
    </xf>
    <xf numFmtId="0" fontId="72" fillId="0" borderId="37" xfId="0" applyFont="1" applyBorder="1" applyAlignment="1" applyProtection="1">
      <alignment vertical="center"/>
    </xf>
    <xf numFmtId="0" fontId="73" fillId="0" borderId="19" xfId="0" applyFont="1" applyFill="1" applyBorder="1" applyAlignment="1" applyProtection="1">
      <alignment vertical="center"/>
    </xf>
    <xf numFmtId="0" fontId="73" fillId="0" borderId="37" xfId="0" applyFont="1" applyBorder="1" applyAlignment="1" applyProtection="1">
      <alignment vertical="center"/>
    </xf>
    <xf numFmtId="0" fontId="73" fillId="0" borderId="14" xfId="0" applyFont="1" applyBorder="1" applyAlignment="1" applyProtection="1">
      <alignment horizontal="center" vertical="center"/>
    </xf>
    <xf numFmtId="0" fontId="73" fillId="25" borderId="37" xfId="0" applyFont="1" applyFill="1" applyBorder="1" applyAlignment="1" applyProtection="1">
      <alignment vertical="center"/>
    </xf>
    <xf numFmtId="0" fontId="72" fillId="0" borderId="18" xfId="0" applyFont="1" applyFill="1" applyBorder="1" applyProtection="1">
      <alignment vertical="center"/>
    </xf>
    <xf numFmtId="176" fontId="74" fillId="25" borderId="37" xfId="0" applyNumberFormat="1" applyFont="1" applyFill="1" applyBorder="1" applyAlignment="1" applyProtection="1">
      <alignment vertical="center"/>
    </xf>
    <xf numFmtId="0" fontId="77" fillId="25" borderId="37" xfId="0" applyNumberFormat="1" applyFont="1" applyFill="1" applyBorder="1" applyAlignment="1" applyProtection="1">
      <alignment horizontal="right" vertical="center"/>
    </xf>
    <xf numFmtId="0" fontId="111" fillId="32" borderId="173" xfId="0" applyFont="1" applyFill="1" applyBorder="1" applyAlignment="1" applyProtection="1">
      <alignment horizontal="center" vertical="center"/>
    </xf>
    <xf numFmtId="0" fontId="111" fillId="33" borderId="174" xfId="0" applyFont="1" applyFill="1" applyBorder="1" applyProtection="1">
      <alignment vertical="center"/>
    </xf>
    <xf numFmtId="0" fontId="111" fillId="33" borderId="175" xfId="0" applyFont="1" applyFill="1" applyBorder="1" applyProtection="1">
      <alignment vertical="center"/>
    </xf>
    <xf numFmtId="0" fontId="111" fillId="33" borderId="176" xfId="0" applyFont="1" applyFill="1" applyBorder="1" applyProtection="1">
      <alignment vertical="center"/>
    </xf>
    <xf numFmtId="0" fontId="72" fillId="0" borderId="33" xfId="0" applyFont="1" applyFill="1" applyBorder="1" applyProtection="1">
      <alignment vertical="center"/>
    </xf>
    <xf numFmtId="0" fontId="73" fillId="0" borderId="33" xfId="0" applyFont="1" applyBorder="1" applyAlignment="1" applyProtection="1">
      <alignment horizontal="center" vertical="center"/>
    </xf>
    <xf numFmtId="0" fontId="72" fillId="0" borderId="33" xfId="0" applyFont="1" applyBorder="1" applyAlignment="1" applyProtection="1">
      <alignment horizontal="center" vertical="center"/>
    </xf>
    <xf numFmtId="0" fontId="78" fillId="0" borderId="75" xfId="0" applyFont="1" applyFill="1" applyBorder="1" applyAlignment="1" applyProtection="1">
      <alignment vertical="center"/>
    </xf>
    <xf numFmtId="0" fontId="78" fillId="0" borderId="75" xfId="0" applyFont="1" applyBorder="1" applyAlignment="1" applyProtection="1">
      <alignment vertical="center" shrinkToFit="1"/>
    </xf>
    <xf numFmtId="0" fontId="78" fillId="0" borderId="0" xfId="0" applyFont="1" applyFill="1" applyBorder="1" applyAlignment="1" applyProtection="1">
      <alignment vertical="center"/>
    </xf>
    <xf numFmtId="0" fontId="78" fillId="0" borderId="0" xfId="0" applyFont="1" applyBorder="1" applyAlignment="1" applyProtection="1">
      <alignment vertical="center" shrinkToFit="1"/>
    </xf>
    <xf numFmtId="0" fontId="78" fillId="0" borderId="0" xfId="0" applyFont="1" applyFill="1" applyBorder="1" applyProtection="1">
      <alignment vertical="center"/>
    </xf>
    <xf numFmtId="176" fontId="78" fillId="0" borderId="0" xfId="0" applyNumberFormat="1" applyFont="1" applyFill="1" applyBorder="1" applyAlignment="1" applyProtection="1">
      <alignment vertical="center"/>
    </xf>
    <xf numFmtId="0" fontId="72" fillId="0" borderId="17" xfId="0" applyFont="1" applyBorder="1" applyAlignment="1" applyProtection="1">
      <alignment horizontal="center" vertical="center"/>
    </xf>
    <xf numFmtId="0" fontId="78" fillId="0" borderId="17" xfId="0" applyFont="1" applyFill="1" applyBorder="1" applyAlignment="1" applyProtection="1">
      <alignment horizontal="center" vertical="center" textRotation="255"/>
    </xf>
    <xf numFmtId="0" fontId="78" fillId="0" borderId="18" xfId="0" applyFont="1" applyFill="1" applyBorder="1" applyAlignment="1" applyProtection="1">
      <alignment vertical="center"/>
    </xf>
    <xf numFmtId="0" fontId="78" fillId="0" borderId="18" xfId="0" applyFont="1" applyBorder="1" applyAlignment="1" applyProtection="1">
      <alignment vertical="center" shrinkToFit="1"/>
    </xf>
    <xf numFmtId="0" fontId="73" fillId="0" borderId="26" xfId="0" applyFont="1" applyFill="1" applyBorder="1" applyProtection="1">
      <alignment vertical="center"/>
    </xf>
    <xf numFmtId="0" fontId="73" fillId="0" borderId="31" xfId="0" applyFont="1" applyFill="1" applyBorder="1" applyProtection="1">
      <alignment vertical="center"/>
    </xf>
    <xf numFmtId="0" fontId="81" fillId="0" borderId="21" xfId="0" applyFont="1" applyFill="1" applyBorder="1" applyAlignment="1" applyProtection="1">
      <alignment vertical="center"/>
    </xf>
    <xf numFmtId="0" fontId="73" fillId="0" borderId="21" xfId="0" applyFont="1" applyFill="1" applyBorder="1" applyAlignment="1" applyProtection="1"/>
    <xf numFmtId="0" fontId="73" fillId="0" borderId="0" xfId="0" applyFont="1" applyFill="1" applyBorder="1" applyAlignment="1" applyProtection="1"/>
    <xf numFmtId="0" fontId="73" fillId="0" borderId="0" xfId="0" applyFont="1" applyAlignment="1" applyProtection="1"/>
    <xf numFmtId="0" fontId="76" fillId="0" borderId="0" xfId="0" applyFont="1" applyFill="1" applyBorder="1" applyAlignment="1" applyProtection="1">
      <alignment vertical="center"/>
    </xf>
    <xf numFmtId="0" fontId="76" fillId="0" borderId="0" xfId="0" applyFont="1" applyFill="1" applyBorder="1" applyAlignment="1" applyProtection="1"/>
    <xf numFmtId="0" fontId="76" fillId="0" borderId="0" xfId="0" applyFont="1" applyAlignment="1" applyProtection="1"/>
    <xf numFmtId="0" fontId="76" fillId="0" borderId="0" xfId="0" applyFont="1" applyFill="1" applyAlignment="1" applyProtection="1">
      <alignment horizontal="right" vertical="top"/>
    </xf>
    <xf numFmtId="0" fontId="56" fillId="0" borderId="0" xfId="0" applyFont="1" applyFill="1" applyAlignment="1" applyProtection="1">
      <alignment vertical="center"/>
    </xf>
    <xf numFmtId="0" fontId="62" fillId="0" borderId="0" xfId="0" applyFont="1" applyFill="1" applyAlignment="1" applyProtection="1">
      <alignment vertical="center"/>
    </xf>
    <xf numFmtId="0" fontId="76" fillId="0" borderId="0" xfId="0" applyFont="1" applyFill="1" applyBorder="1" applyAlignment="1" applyProtection="1">
      <alignment horizontal="left" vertical="top" wrapText="1"/>
    </xf>
    <xf numFmtId="0" fontId="76" fillId="0" borderId="0" xfId="0" applyFont="1" applyAlignment="1" applyProtection="1">
      <alignment horizontal="left" vertical="top" wrapText="1"/>
    </xf>
    <xf numFmtId="0" fontId="72" fillId="0" borderId="18" xfId="0" applyFont="1" applyFill="1" applyBorder="1" applyAlignment="1" applyProtection="1">
      <alignment vertical="center"/>
    </xf>
    <xf numFmtId="0" fontId="73" fillId="25" borderId="11" xfId="0" applyFont="1" applyFill="1" applyBorder="1" applyAlignment="1" applyProtection="1">
      <alignment vertical="center"/>
    </xf>
    <xf numFmtId="0" fontId="73" fillId="25" borderId="21" xfId="0" applyFont="1" applyFill="1" applyBorder="1" applyAlignment="1" applyProtection="1">
      <alignment vertical="center"/>
    </xf>
    <xf numFmtId="0" fontId="73" fillId="25" borderId="15" xfId="0" applyFont="1" applyFill="1" applyBorder="1" applyProtection="1">
      <alignment vertical="center"/>
    </xf>
    <xf numFmtId="0" fontId="57" fillId="0" borderId="0" xfId="0" applyFont="1" applyFill="1" applyBorder="1" applyAlignment="1" applyProtection="1">
      <alignment vertical="center"/>
    </xf>
    <xf numFmtId="0" fontId="73" fillId="0" borderId="14" xfId="0" applyFont="1" applyFill="1" applyBorder="1" applyAlignment="1" applyProtection="1">
      <alignment vertical="center"/>
    </xf>
    <xf numFmtId="0" fontId="73" fillId="25" borderId="18" xfId="0" applyFont="1" applyFill="1" applyBorder="1" applyAlignment="1" applyProtection="1">
      <alignment vertical="center"/>
    </xf>
    <xf numFmtId="0" fontId="73" fillId="25" borderId="0" xfId="0" applyFont="1" applyFill="1" applyBorder="1" applyAlignment="1" applyProtection="1">
      <alignment vertical="center"/>
    </xf>
    <xf numFmtId="0" fontId="73" fillId="25" borderId="16" xfId="0" applyFont="1" applyFill="1" applyBorder="1" applyProtection="1">
      <alignment vertical="center"/>
    </xf>
    <xf numFmtId="0" fontId="73" fillId="0" borderId="33" xfId="0" applyFont="1" applyFill="1" applyBorder="1" applyAlignment="1" applyProtection="1">
      <alignment vertical="center"/>
    </xf>
    <xf numFmtId="0" fontId="73" fillId="0" borderId="18" xfId="0" applyFont="1" applyFill="1" applyBorder="1" applyAlignment="1" applyProtection="1">
      <alignment vertical="center"/>
    </xf>
    <xf numFmtId="0" fontId="73" fillId="0" borderId="18" xfId="0" applyFont="1" applyFill="1" applyBorder="1" applyAlignment="1" applyProtection="1">
      <alignment horizontal="center" vertical="center"/>
    </xf>
    <xf numFmtId="0" fontId="73" fillId="0" borderId="0" xfId="0" applyFont="1" applyFill="1" applyBorder="1" applyAlignment="1" applyProtection="1">
      <alignment vertical="center"/>
    </xf>
    <xf numFmtId="0" fontId="73" fillId="0" borderId="0" xfId="0" applyFont="1" applyFill="1" applyBorder="1" applyAlignment="1" applyProtection="1">
      <alignment horizontal="center" vertical="center"/>
    </xf>
    <xf numFmtId="0" fontId="78" fillId="0" borderId="14" xfId="0" applyFont="1" applyFill="1" applyBorder="1" applyAlignment="1" applyProtection="1">
      <alignment vertical="center"/>
    </xf>
    <xf numFmtId="0" fontId="78" fillId="0" borderId="21" xfId="0" applyFont="1" applyBorder="1" applyAlignment="1" applyProtection="1">
      <alignment vertical="center"/>
    </xf>
    <xf numFmtId="176" fontId="57" fillId="0" borderId="0" xfId="0" applyNumberFormat="1" applyFont="1" applyFill="1" applyProtection="1">
      <alignment vertical="center"/>
    </xf>
    <xf numFmtId="0" fontId="78" fillId="0" borderId="92" xfId="0" applyFont="1" applyFill="1" applyBorder="1" applyAlignment="1" applyProtection="1">
      <alignment vertical="center"/>
    </xf>
    <xf numFmtId="0" fontId="78" fillId="0" borderId="0" xfId="0" applyFont="1" applyFill="1" applyProtection="1">
      <alignment vertical="center"/>
    </xf>
    <xf numFmtId="0" fontId="78" fillId="0" borderId="33" xfId="0" applyFont="1" applyFill="1" applyBorder="1" applyAlignment="1" applyProtection="1">
      <alignment vertical="center"/>
    </xf>
    <xf numFmtId="0" fontId="78" fillId="0" borderId="33" xfId="0" applyFont="1" applyFill="1" applyBorder="1" applyAlignment="1" applyProtection="1">
      <alignment vertical="center" shrinkToFit="1"/>
    </xf>
    <xf numFmtId="0" fontId="78" fillId="0" borderId="17" xfId="0" applyFont="1" applyFill="1" applyBorder="1" applyAlignment="1" applyProtection="1">
      <alignment vertical="center" shrinkToFit="1"/>
    </xf>
    <xf numFmtId="0" fontId="73" fillId="25" borderId="14" xfId="0" applyFont="1" applyFill="1" applyBorder="1" applyAlignment="1" applyProtection="1">
      <alignment vertical="center"/>
    </xf>
    <xf numFmtId="0" fontId="72" fillId="25" borderId="21" xfId="0" applyFont="1" applyFill="1" applyBorder="1" applyAlignment="1" applyProtection="1">
      <alignment vertical="center"/>
    </xf>
    <xf numFmtId="0" fontId="73" fillId="25" borderId="21" xfId="0" applyFont="1" applyFill="1" applyBorder="1" applyAlignment="1" applyProtection="1">
      <alignment horizontal="center" vertical="center"/>
    </xf>
    <xf numFmtId="0" fontId="76" fillId="25" borderId="15" xfId="0" applyFont="1" applyFill="1" applyBorder="1" applyAlignment="1" applyProtection="1">
      <alignment vertical="center"/>
    </xf>
    <xf numFmtId="0" fontId="55" fillId="0" borderId="0" xfId="0" applyFont="1" applyFill="1" applyAlignment="1" applyProtection="1">
      <alignment vertical="center"/>
    </xf>
    <xf numFmtId="0" fontId="71" fillId="25" borderId="144" xfId="0" applyFont="1" applyFill="1" applyBorder="1" applyAlignment="1" applyProtection="1">
      <alignment vertical="center"/>
    </xf>
    <xf numFmtId="0" fontId="71" fillId="0" borderId="144" xfId="0" applyFont="1" applyBorder="1" applyAlignment="1" applyProtection="1">
      <alignment vertical="center"/>
    </xf>
    <xf numFmtId="0" fontId="71" fillId="25" borderId="145" xfId="0" applyFont="1" applyFill="1" applyBorder="1" applyProtection="1">
      <alignment vertical="center"/>
    </xf>
    <xf numFmtId="0" fontId="71" fillId="25" borderId="72" xfId="0" applyFont="1" applyFill="1" applyBorder="1" applyAlignment="1" applyProtection="1">
      <alignment vertical="center"/>
    </xf>
    <xf numFmtId="0" fontId="71" fillId="25" borderId="55" xfId="0" applyFont="1" applyFill="1" applyBorder="1" applyAlignment="1" applyProtection="1">
      <alignment vertical="center"/>
    </xf>
    <xf numFmtId="0" fontId="73" fillId="25" borderId="55" xfId="0" applyFont="1" applyFill="1" applyBorder="1" applyAlignment="1" applyProtection="1">
      <alignment vertical="center"/>
    </xf>
    <xf numFmtId="0" fontId="73" fillId="25" borderId="58" xfId="0" applyFont="1" applyFill="1" applyBorder="1" applyAlignment="1" applyProtection="1">
      <alignment vertical="center"/>
    </xf>
    <xf numFmtId="0" fontId="71" fillId="25" borderId="143" xfId="0" applyFont="1" applyFill="1" applyBorder="1" applyAlignment="1" applyProtection="1">
      <alignment vertical="center"/>
    </xf>
    <xf numFmtId="0" fontId="71" fillId="0" borderId="143" xfId="0" applyFont="1" applyBorder="1" applyAlignment="1" applyProtection="1">
      <alignment vertical="center"/>
    </xf>
    <xf numFmtId="0" fontId="71" fillId="25" borderId="146" xfId="0" applyFont="1" applyFill="1" applyBorder="1" applyProtection="1">
      <alignment vertical="center"/>
    </xf>
    <xf numFmtId="0" fontId="71" fillId="25" borderId="100" xfId="0" applyFont="1" applyFill="1" applyBorder="1" applyAlignment="1" applyProtection="1">
      <alignment vertical="center"/>
    </xf>
    <xf numFmtId="0" fontId="71" fillId="25" borderId="78" xfId="0" applyFont="1" applyFill="1" applyBorder="1" applyAlignment="1" applyProtection="1">
      <alignment vertical="center"/>
    </xf>
    <xf numFmtId="0" fontId="73" fillId="25" borderId="78" xfId="0" applyFont="1" applyFill="1" applyBorder="1" applyAlignment="1" applyProtection="1">
      <alignment vertical="center"/>
    </xf>
    <xf numFmtId="0" fontId="71" fillId="25" borderId="0" xfId="0" applyFont="1" applyFill="1" applyBorder="1" applyAlignment="1" applyProtection="1">
      <alignment vertical="center"/>
    </xf>
    <xf numFmtId="0" fontId="71" fillId="25" borderId="75" xfId="0" applyFont="1" applyFill="1" applyBorder="1" applyAlignment="1" applyProtection="1">
      <alignment vertical="center"/>
    </xf>
    <xf numFmtId="0" fontId="73" fillId="25" borderId="75" xfId="0" applyFont="1" applyFill="1" applyBorder="1" applyAlignment="1" applyProtection="1">
      <alignment vertical="center"/>
    </xf>
    <xf numFmtId="0" fontId="71" fillId="25" borderId="16" xfId="0" applyFont="1" applyFill="1" applyBorder="1" applyAlignment="1" applyProtection="1">
      <alignment vertical="center"/>
    </xf>
    <xf numFmtId="0" fontId="56" fillId="0" borderId="12" xfId="0" applyFont="1" applyBorder="1" applyProtection="1">
      <alignment vertical="center"/>
    </xf>
    <xf numFmtId="0" fontId="61" fillId="0" borderId="11" xfId="0" applyFont="1" applyBorder="1" applyProtection="1">
      <alignment vertical="center"/>
    </xf>
    <xf numFmtId="0" fontId="61" fillId="0" borderId="10" xfId="0" applyFont="1" applyBorder="1" applyAlignment="1" applyProtection="1">
      <alignment horizontal="center" vertical="center"/>
    </xf>
    <xf numFmtId="0" fontId="61" fillId="0" borderId="37" xfId="0" applyFont="1" applyBorder="1" applyAlignment="1" applyProtection="1">
      <alignment horizontal="center" vertical="center"/>
    </xf>
    <xf numFmtId="0" fontId="61" fillId="0" borderId="10" xfId="0" applyFont="1" applyFill="1" applyBorder="1" applyAlignment="1" applyProtection="1">
      <alignment horizontal="center" vertical="center"/>
    </xf>
    <xf numFmtId="0" fontId="61" fillId="0" borderId="21" xfId="0" applyFont="1" applyBorder="1" applyProtection="1">
      <alignment vertical="center"/>
    </xf>
    <xf numFmtId="0" fontId="61" fillId="0" borderId="14" xfId="0" applyFont="1" applyBorder="1" applyAlignment="1" applyProtection="1">
      <alignment horizontal="center" vertical="center"/>
    </xf>
    <xf numFmtId="0" fontId="61" fillId="0" borderId="15" xfId="0" applyFont="1" applyBorder="1" applyProtection="1">
      <alignment vertical="center"/>
    </xf>
    <xf numFmtId="176" fontId="76" fillId="25" borderId="78" xfId="0" applyNumberFormat="1" applyFont="1" applyFill="1" applyBorder="1" applyAlignment="1" applyProtection="1">
      <alignment vertical="center"/>
    </xf>
    <xf numFmtId="0" fontId="76" fillId="25" borderId="78" xfId="0" applyFont="1" applyFill="1" applyBorder="1" applyAlignment="1" applyProtection="1">
      <alignment vertical="center"/>
    </xf>
    <xf numFmtId="176" fontId="76" fillId="25" borderId="33" xfId="0" applyNumberFormat="1" applyFont="1" applyFill="1" applyBorder="1" applyAlignment="1" applyProtection="1">
      <alignment vertical="center"/>
    </xf>
    <xf numFmtId="176" fontId="76" fillId="25" borderId="0" xfId="0" applyNumberFormat="1" applyFont="1" applyFill="1" applyBorder="1" applyAlignment="1" applyProtection="1">
      <alignment vertical="center"/>
    </xf>
    <xf numFmtId="0" fontId="76" fillId="25" borderId="16" xfId="0" applyFont="1" applyFill="1" applyBorder="1" applyAlignment="1" applyProtection="1">
      <alignment vertical="center"/>
    </xf>
    <xf numFmtId="0" fontId="61" fillId="0" borderId="13" xfId="0" applyFont="1" applyBorder="1" applyProtection="1">
      <alignment vertical="center"/>
    </xf>
    <xf numFmtId="177" fontId="61" fillId="0" borderId="13" xfId="0" applyNumberFormat="1" applyFont="1" applyBorder="1" applyProtection="1">
      <alignment vertical="center"/>
    </xf>
    <xf numFmtId="177" fontId="61" fillId="0" borderId="21" xfId="0" applyNumberFormat="1" applyFont="1" applyBorder="1" applyProtection="1">
      <alignment vertical="center"/>
    </xf>
    <xf numFmtId="38" fontId="61" fillId="0" borderId="13" xfId="34" applyFont="1" applyFill="1" applyBorder="1" applyProtection="1">
      <alignment vertical="center"/>
    </xf>
    <xf numFmtId="0" fontId="61" fillId="0" borderId="14" xfId="0" applyFont="1" applyBorder="1" applyProtection="1">
      <alignment vertical="center"/>
    </xf>
    <xf numFmtId="0" fontId="71" fillId="25" borderId="83" xfId="0" applyFont="1" applyFill="1" applyBorder="1" applyAlignment="1" applyProtection="1">
      <alignment vertical="center"/>
    </xf>
    <xf numFmtId="0" fontId="61" fillId="0" borderId="93" xfId="0" applyFont="1" applyBorder="1" applyProtection="1">
      <alignment vertical="center"/>
    </xf>
    <xf numFmtId="0" fontId="61" fillId="0" borderId="87" xfId="0" applyFont="1" applyBorder="1" applyProtection="1">
      <alignment vertical="center"/>
    </xf>
    <xf numFmtId="177" fontId="61" fillId="0" borderId="114" xfId="0" applyNumberFormat="1" applyFont="1" applyBorder="1" applyProtection="1">
      <alignment vertical="center"/>
    </xf>
    <xf numFmtId="177" fontId="61" fillId="0" borderId="75" xfId="0" applyNumberFormat="1" applyFont="1" applyBorder="1" applyProtection="1">
      <alignment vertical="center"/>
    </xf>
    <xf numFmtId="177" fontId="61" fillId="0" borderId="18" xfId="0" applyNumberFormat="1" applyFont="1" applyBorder="1" applyProtection="1">
      <alignment vertical="center"/>
    </xf>
    <xf numFmtId="38" fontId="61" fillId="0" borderId="93" xfId="34" applyFont="1" applyFill="1" applyBorder="1" applyProtection="1">
      <alignment vertical="center"/>
    </xf>
    <xf numFmtId="0" fontId="61" fillId="0" borderId="18" xfId="0" applyFont="1" applyBorder="1" applyAlignment="1" applyProtection="1">
      <alignment horizontal="right" vertical="center"/>
    </xf>
    <xf numFmtId="0" fontId="61" fillId="0" borderId="17" xfId="0" applyFont="1" applyBorder="1" applyProtection="1">
      <alignment vertical="center"/>
    </xf>
    <xf numFmtId="0" fontId="61" fillId="0" borderId="19" xfId="0" applyFont="1" applyBorder="1" applyProtection="1">
      <alignment vertical="center"/>
    </xf>
    <xf numFmtId="176" fontId="76" fillId="25" borderId="100" xfId="0" applyNumberFormat="1" applyFont="1" applyFill="1" applyBorder="1" applyAlignment="1" applyProtection="1">
      <alignment vertical="center"/>
    </xf>
    <xf numFmtId="0" fontId="76" fillId="25" borderId="84" xfId="0" applyFont="1" applyFill="1" applyBorder="1" applyAlignment="1" applyProtection="1">
      <alignment vertical="center"/>
    </xf>
    <xf numFmtId="0" fontId="61" fillId="0" borderId="103" xfId="0" applyFont="1" applyBorder="1" applyProtection="1">
      <alignment vertical="center"/>
    </xf>
    <xf numFmtId="0" fontId="61" fillId="24" borderId="118" xfId="0" applyFont="1" applyFill="1" applyBorder="1" applyProtection="1">
      <alignment vertical="center"/>
    </xf>
    <xf numFmtId="0" fontId="61" fillId="24" borderId="32" xfId="0" applyFont="1" applyFill="1" applyBorder="1" applyProtection="1">
      <alignment vertical="center"/>
    </xf>
    <xf numFmtId="0" fontId="61" fillId="0" borderId="66" xfId="0" applyFont="1" applyBorder="1" applyProtection="1">
      <alignment vertical="center"/>
    </xf>
    <xf numFmtId="0" fontId="63" fillId="0" borderId="15" xfId="0" applyFont="1" applyBorder="1" applyProtection="1">
      <alignment vertical="center"/>
    </xf>
    <xf numFmtId="0" fontId="71" fillId="25" borderId="16" xfId="0" applyFont="1" applyFill="1" applyBorder="1" applyProtection="1">
      <alignment vertical="center"/>
    </xf>
    <xf numFmtId="0" fontId="61" fillId="0" borderId="102" xfId="0" applyFont="1" applyBorder="1" applyProtection="1">
      <alignment vertical="center"/>
    </xf>
    <xf numFmtId="0" fontId="61" fillId="0" borderId="85" xfId="0" applyFont="1" applyBorder="1" applyProtection="1">
      <alignment vertical="center"/>
    </xf>
    <xf numFmtId="177" fontId="61" fillId="0" borderId="85" xfId="0" applyNumberFormat="1" applyFont="1" applyBorder="1" applyProtection="1">
      <alignment vertical="center"/>
    </xf>
    <xf numFmtId="177" fontId="61" fillId="0" borderId="78" xfId="0" applyNumberFormat="1" applyFont="1" applyBorder="1" applyProtection="1">
      <alignment vertical="center"/>
    </xf>
    <xf numFmtId="0" fontId="61" fillId="0" borderId="0" xfId="0" applyFont="1" applyProtection="1">
      <alignment vertical="center"/>
    </xf>
    <xf numFmtId="38" fontId="61" fillId="0" borderId="102" xfId="34" applyFont="1" applyFill="1" applyBorder="1" applyProtection="1">
      <alignment vertical="center"/>
    </xf>
    <xf numFmtId="0" fontId="61" fillId="0" borderId="33" xfId="0" applyFont="1" applyBorder="1" applyProtection="1">
      <alignment vertical="center"/>
    </xf>
    <xf numFmtId="0" fontId="63" fillId="0" borderId="16" xfId="0" applyFont="1" applyBorder="1" applyProtection="1">
      <alignment vertical="center"/>
    </xf>
    <xf numFmtId="0" fontId="73" fillId="0" borderId="102" xfId="0" applyFont="1" applyFill="1" applyBorder="1" applyAlignment="1" applyProtection="1">
      <alignment horizontal="center" vertical="center"/>
    </xf>
    <xf numFmtId="0" fontId="76" fillId="25" borderId="0" xfId="0" applyFont="1" applyFill="1" applyBorder="1" applyAlignment="1" applyProtection="1">
      <alignment vertical="center"/>
    </xf>
    <xf numFmtId="0" fontId="76" fillId="25" borderId="84" xfId="0" applyFont="1" applyFill="1" applyBorder="1" applyProtection="1">
      <alignment vertical="center"/>
    </xf>
    <xf numFmtId="177" fontId="61" fillId="0" borderId="102" xfId="0" applyNumberFormat="1" applyFont="1" applyBorder="1" applyProtection="1">
      <alignment vertical="center"/>
    </xf>
    <xf numFmtId="177" fontId="61" fillId="0" borderId="0" xfId="0" applyNumberFormat="1" applyFont="1" applyProtection="1">
      <alignment vertical="center"/>
    </xf>
    <xf numFmtId="0" fontId="61" fillId="0" borderId="18" xfId="0" applyFont="1" applyBorder="1" applyProtection="1">
      <alignment vertical="center"/>
    </xf>
    <xf numFmtId="0" fontId="63" fillId="0" borderId="19" xfId="0" applyFont="1" applyBorder="1" applyProtection="1">
      <alignment vertical="center"/>
    </xf>
    <xf numFmtId="0" fontId="61" fillId="24" borderId="31" xfId="0" applyFont="1" applyFill="1" applyBorder="1" applyProtection="1">
      <alignment vertical="center"/>
    </xf>
    <xf numFmtId="0" fontId="61" fillId="24" borderId="120" xfId="0" applyFont="1" applyFill="1" applyBorder="1" applyProtection="1">
      <alignment vertical="center"/>
    </xf>
    <xf numFmtId="0" fontId="57" fillId="0" borderId="102" xfId="0" applyFont="1" applyBorder="1" applyProtection="1">
      <alignment vertical="center"/>
    </xf>
    <xf numFmtId="0" fontId="61" fillId="0" borderId="86" xfId="0" applyFont="1" applyBorder="1" applyProtection="1">
      <alignment vertical="center"/>
    </xf>
    <xf numFmtId="38" fontId="61" fillId="0" borderId="0" xfId="34" applyFont="1" applyProtection="1">
      <alignment vertical="center"/>
    </xf>
    <xf numFmtId="0" fontId="57" fillId="0" borderId="93" xfId="0" applyFont="1" applyBorder="1" applyProtection="1">
      <alignment vertical="center"/>
    </xf>
    <xf numFmtId="177" fontId="61" fillId="0" borderId="93" xfId="0" applyNumberFormat="1" applyFont="1" applyBorder="1" applyProtection="1">
      <alignment vertical="center"/>
    </xf>
    <xf numFmtId="38" fontId="61" fillId="0" borderId="18" xfId="34" applyFont="1" applyBorder="1" applyProtection="1">
      <alignment vertical="center"/>
    </xf>
    <xf numFmtId="0" fontId="61" fillId="24" borderId="157" xfId="0" applyFont="1" applyFill="1" applyBorder="1" applyProtection="1">
      <alignment vertical="center"/>
    </xf>
    <xf numFmtId="0" fontId="71" fillId="25" borderId="18" xfId="0" applyFont="1" applyFill="1" applyBorder="1" applyAlignment="1" applyProtection="1">
      <alignment vertical="center"/>
    </xf>
    <xf numFmtId="177" fontId="61" fillId="0" borderId="0" xfId="0" applyNumberFormat="1" applyFont="1" applyBorder="1" applyProtection="1">
      <alignment vertical="center"/>
    </xf>
    <xf numFmtId="0" fontId="72" fillId="0" borderId="102" xfId="0" applyFont="1" applyBorder="1" applyAlignment="1" applyProtection="1">
      <alignment horizontal="left" vertical="center"/>
    </xf>
    <xf numFmtId="0" fontId="71" fillId="25" borderId="14" xfId="0" applyFont="1" applyFill="1" applyBorder="1" applyAlignment="1" applyProtection="1">
      <alignment vertical="center"/>
    </xf>
    <xf numFmtId="176" fontId="84" fillId="25" borderId="38" xfId="0" applyNumberFormat="1" applyFont="1" applyFill="1" applyBorder="1" applyAlignment="1" applyProtection="1">
      <alignment vertical="center"/>
    </xf>
    <xf numFmtId="0" fontId="71" fillId="0" borderId="0" xfId="0" applyFont="1" applyFill="1" applyBorder="1" applyAlignment="1" applyProtection="1">
      <alignment vertical="center"/>
    </xf>
    <xf numFmtId="0" fontId="84" fillId="0" borderId="0" xfId="0" applyFont="1" applyFill="1" applyBorder="1" applyAlignment="1" applyProtection="1">
      <alignment vertical="center"/>
    </xf>
    <xf numFmtId="0" fontId="73" fillId="0" borderId="16" xfId="0" applyFont="1" applyBorder="1" applyAlignment="1" applyProtection="1">
      <alignment horizontal="center" vertical="center"/>
    </xf>
    <xf numFmtId="0" fontId="61" fillId="24" borderId="142" xfId="0" applyFont="1" applyFill="1" applyBorder="1" applyProtection="1">
      <alignment vertical="center"/>
    </xf>
    <xf numFmtId="0" fontId="61" fillId="24" borderId="115" xfId="0" applyFont="1" applyFill="1" applyBorder="1" applyProtection="1">
      <alignment vertical="center"/>
    </xf>
    <xf numFmtId="0" fontId="72" fillId="0" borderId="33" xfId="0" applyFont="1" applyBorder="1" applyAlignment="1" applyProtection="1">
      <alignment horizontal="left" vertical="center"/>
    </xf>
    <xf numFmtId="0" fontId="71" fillId="25" borderId="33" xfId="0" applyFont="1" applyFill="1" applyBorder="1" applyAlignment="1" applyProtection="1">
      <alignment vertical="center"/>
    </xf>
    <xf numFmtId="0" fontId="76" fillId="25" borderId="0" xfId="0" applyFont="1" applyFill="1" applyBorder="1" applyAlignment="1" applyProtection="1">
      <alignment vertical="center" wrapText="1"/>
    </xf>
    <xf numFmtId="0" fontId="73" fillId="0" borderId="16" xfId="0" applyFont="1" applyFill="1" applyBorder="1" applyAlignment="1" applyProtection="1">
      <alignment horizontal="center" vertical="center"/>
    </xf>
    <xf numFmtId="0" fontId="71" fillId="25" borderId="0" xfId="0" applyFont="1" applyFill="1" applyBorder="1" applyAlignment="1" applyProtection="1">
      <alignment vertical="top"/>
    </xf>
    <xf numFmtId="177" fontId="61" fillId="0" borderId="87" xfId="0" applyNumberFormat="1" applyFont="1" applyBorder="1" applyProtection="1">
      <alignment vertical="center"/>
    </xf>
    <xf numFmtId="177" fontId="61" fillId="0" borderId="69" xfId="0" applyNumberFormat="1" applyFont="1" applyBorder="1" applyProtection="1">
      <alignment vertical="center"/>
    </xf>
    <xf numFmtId="0" fontId="76" fillId="25" borderId="18" xfId="0" applyFont="1" applyFill="1" applyBorder="1" applyAlignment="1" applyProtection="1">
      <alignment vertical="center"/>
    </xf>
    <xf numFmtId="0" fontId="71" fillId="25" borderId="18" xfId="0" applyFont="1" applyFill="1" applyBorder="1" applyAlignment="1" applyProtection="1">
      <alignment vertical="top"/>
    </xf>
    <xf numFmtId="0" fontId="73" fillId="0" borderId="37" xfId="0" applyFont="1" applyFill="1" applyBorder="1" applyAlignment="1" applyProtection="1">
      <alignment horizontal="left" vertical="center"/>
    </xf>
    <xf numFmtId="0" fontId="73" fillId="0" borderId="21" xfId="0" applyFont="1" applyFill="1" applyBorder="1" applyAlignment="1" applyProtection="1">
      <alignment horizontal="left" vertical="center"/>
    </xf>
    <xf numFmtId="0" fontId="73" fillId="0" borderId="71" xfId="0" applyFont="1" applyFill="1" applyBorder="1" applyAlignment="1" applyProtection="1">
      <alignment horizontal="left" vertical="center"/>
    </xf>
    <xf numFmtId="0" fontId="73" fillId="0" borderId="32" xfId="0" applyFont="1" applyFill="1" applyBorder="1" applyProtection="1">
      <alignment vertical="center"/>
    </xf>
    <xf numFmtId="0" fontId="76" fillId="0" borderId="21" xfId="0" applyFont="1" applyFill="1" applyBorder="1" applyAlignment="1" applyProtection="1">
      <alignment vertical="center"/>
    </xf>
    <xf numFmtId="0" fontId="76" fillId="0" borderId="21" xfId="0" applyFont="1" applyFill="1" applyBorder="1" applyAlignment="1" applyProtection="1"/>
    <xf numFmtId="0" fontId="76" fillId="0" borderId="0" xfId="0" applyFont="1" applyFill="1" applyBorder="1" applyAlignment="1" applyProtection="1">
      <alignment horizontal="right" vertical="center"/>
    </xf>
    <xf numFmtId="0" fontId="76" fillId="0" borderId="0" xfId="0" applyFont="1" applyFill="1" applyBorder="1" applyAlignment="1" applyProtection="1">
      <alignment horizontal="right" vertical="top"/>
    </xf>
    <xf numFmtId="0" fontId="73" fillId="0" borderId="0" xfId="0" applyFont="1" applyFill="1" applyBorder="1" applyProtection="1">
      <alignment vertical="center"/>
    </xf>
    <xf numFmtId="0" fontId="73" fillId="0" borderId="0" xfId="0" applyFont="1" applyFill="1" applyBorder="1" applyAlignment="1" applyProtection="1">
      <alignment horizontal="left" vertical="center"/>
    </xf>
    <xf numFmtId="0" fontId="73" fillId="0" borderId="0" xfId="0" applyFont="1" applyProtection="1">
      <alignment vertical="center"/>
    </xf>
    <xf numFmtId="0" fontId="69" fillId="0" borderId="0" xfId="0" applyFont="1" applyFill="1" applyBorder="1" applyAlignment="1" applyProtection="1">
      <alignment vertical="center"/>
    </xf>
    <xf numFmtId="0" fontId="71" fillId="0" borderId="0" xfId="0" applyFont="1" applyFill="1" applyBorder="1" applyAlignment="1" applyProtection="1">
      <alignment vertical="center" wrapText="1"/>
    </xf>
    <xf numFmtId="0" fontId="71" fillId="0" borderId="0" xfId="0" applyFont="1" applyAlignment="1" applyProtection="1">
      <alignment vertical="center" wrapText="1"/>
    </xf>
    <xf numFmtId="0" fontId="85" fillId="0" borderId="18" xfId="0" applyFont="1" applyFill="1" applyBorder="1" applyAlignment="1" applyProtection="1">
      <alignment vertical="center"/>
    </xf>
    <xf numFmtId="0" fontId="71" fillId="0" borderId="18" xfId="0" applyFont="1" applyFill="1" applyBorder="1" applyAlignment="1" applyProtection="1">
      <alignment vertical="center" wrapText="1"/>
    </xf>
    <xf numFmtId="0" fontId="61" fillId="0" borderId="0" xfId="0" applyFont="1" applyFill="1" applyBorder="1" applyAlignment="1" applyProtection="1">
      <alignment vertical="center"/>
    </xf>
    <xf numFmtId="0" fontId="55" fillId="0" borderId="0" xfId="0" applyFont="1" applyFill="1" applyBorder="1" applyAlignment="1" applyProtection="1">
      <alignment vertical="center"/>
    </xf>
    <xf numFmtId="0" fontId="71" fillId="0" borderId="0" xfId="0" applyFont="1" applyFill="1" applyBorder="1" applyAlignment="1" applyProtection="1">
      <alignment horizontal="left" vertical="center"/>
    </xf>
    <xf numFmtId="0" fontId="76" fillId="0" borderId="0" xfId="0" applyFont="1" applyFill="1" applyBorder="1" applyAlignment="1" applyProtection="1">
      <alignment horizontal="center" vertical="center"/>
    </xf>
    <xf numFmtId="0" fontId="76" fillId="0" borderId="0" xfId="0" applyFont="1" applyFill="1" applyBorder="1" applyAlignment="1" applyProtection="1">
      <alignment horizontal="left" vertical="center"/>
    </xf>
    <xf numFmtId="0" fontId="73" fillId="0" borderId="0" xfId="0" applyFont="1" applyAlignment="1" applyProtection="1">
      <alignment horizontal="center" vertical="center"/>
    </xf>
    <xf numFmtId="0" fontId="111" fillId="32" borderId="175" xfId="0" applyFont="1" applyFill="1" applyBorder="1" applyAlignment="1" applyProtection="1">
      <alignment horizontal="center" vertical="center"/>
    </xf>
    <xf numFmtId="0" fontId="85" fillId="0" borderId="0" xfId="0" applyFont="1" applyFill="1" applyBorder="1" applyAlignment="1" applyProtection="1">
      <alignment vertical="center"/>
    </xf>
    <xf numFmtId="0" fontId="76" fillId="0" borderId="0" xfId="0" applyFont="1" applyAlignment="1" applyProtection="1">
      <alignment horizontal="right" vertical="center"/>
    </xf>
    <xf numFmtId="0" fontId="57" fillId="0" borderId="0" xfId="0" applyFont="1" applyFill="1" applyAlignment="1" applyProtection="1">
      <alignment horizontal="center" vertical="center"/>
    </xf>
    <xf numFmtId="49" fontId="56" fillId="0" borderId="0" xfId="0" applyNumberFormat="1" applyFont="1" applyFill="1" applyAlignment="1" applyProtection="1">
      <alignment horizontal="left" vertical="center"/>
    </xf>
    <xf numFmtId="49" fontId="75" fillId="0" borderId="0" xfId="0" applyNumberFormat="1" applyFont="1" applyFill="1" applyAlignment="1" applyProtection="1">
      <alignment horizontal="left" vertical="center"/>
    </xf>
    <xf numFmtId="49" fontId="72" fillId="0" borderId="0" xfId="0" applyNumberFormat="1" applyFont="1" applyFill="1" applyAlignment="1" applyProtection="1">
      <alignment horizontal="left" vertical="center"/>
    </xf>
    <xf numFmtId="0" fontId="61" fillId="0" borderId="0" xfId="0" applyFont="1" applyFill="1" applyBorder="1" applyAlignment="1" applyProtection="1">
      <alignment vertical="center" wrapText="1"/>
    </xf>
    <xf numFmtId="0" fontId="61" fillId="0" borderId="0" xfId="0" applyFont="1" applyAlignment="1" applyProtection="1">
      <alignment vertical="center" wrapText="1"/>
    </xf>
    <xf numFmtId="176" fontId="57" fillId="0" borderId="0" xfId="0" applyNumberFormat="1" applyFont="1" applyFill="1" applyBorder="1" applyAlignment="1" applyProtection="1">
      <alignment vertical="center"/>
    </xf>
    <xf numFmtId="0" fontId="65" fillId="0" borderId="0" xfId="0" applyFont="1" applyFill="1" applyBorder="1" applyAlignment="1" applyProtection="1">
      <alignment vertical="center" wrapText="1"/>
    </xf>
    <xf numFmtId="0" fontId="66" fillId="0" borderId="0" xfId="0" applyFont="1" applyFill="1" applyBorder="1" applyAlignment="1" applyProtection="1">
      <alignment vertical="center" wrapText="1"/>
    </xf>
    <xf numFmtId="0" fontId="66" fillId="0" borderId="0" xfId="0" applyFont="1" applyAlignment="1" applyProtection="1">
      <alignment vertical="center" wrapText="1"/>
    </xf>
    <xf numFmtId="0" fontId="111" fillId="32" borderId="179" xfId="0" applyFont="1" applyFill="1" applyBorder="1" applyAlignment="1" applyProtection="1">
      <alignment horizontal="center" vertical="center"/>
    </xf>
    <xf numFmtId="0" fontId="85" fillId="0" borderId="93" xfId="0" applyFont="1" applyFill="1" applyBorder="1" applyAlignment="1" applyProtection="1">
      <alignment vertical="center"/>
    </xf>
    <xf numFmtId="0" fontId="71" fillId="0" borderId="153" xfId="0" applyFont="1" applyFill="1" applyBorder="1" applyAlignment="1" applyProtection="1">
      <alignment horizontal="center" vertical="center"/>
    </xf>
    <xf numFmtId="0" fontId="71" fillId="0" borderId="69" xfId="0" applyFont="1" applyFill="1" applyBorder="1" applyAlignment="1" applyProtection="1">
      <alignment vertical="center"/>
    </xf>
    <xf numFmtId="0" fontId="71" fillId="0" borderId="69" xfId="0" applyFont="1" applyFill="1" applyBorder="1" applyAlignment="1" applyProtection="1">
      <alignment vertical="center" wrapText="1"/>
    </xf>
    <xf numFmtId="0" fontId="61" fillId="0" borderId="0" xfId="0" applyFont="1" applyFill="1" applyBorder="1" applyAlignment="1" applyProtection="1">
      <alignment horizontal="left" vertical="center" wrapText="1"/>
    </xf>
    <xf numFmtId="0" fontId="57" fillId="0" borderId="0" xfId="0" applyFont="1" applyBorder="1" applyAlignment="1" applyProtection="1">
      <alignment vertical="top"/>
    </xf>
    <xf numFmtId="176" fontId="71" fillId="0" borderId="69" xfId="0" applyNumberFormat="1" applyFont="1" applyFill="1" applyBorder="1" applyAlignment="1" applyProtection="1">
      <alignment vertical="center" wrapText="1"/>
    </xf>
    <xf numFmtId="0" fontId="73" fillId="0" borderId="69" xfId="0" applyFont="1" applyFill="1" applyBorder="1" applyAlignment="1" applyProtection="1">
      <alignment vertical="center"/>
    </xf>
    <xf numFmtId="0" fontId="76" fillId="0" borderId="69" xfId="0" applyFont="1" applyFill="1" applyBorder="1" applyAlignment="1" applyProtection="1">
      <alignment vertical="center"/>
    </xf>
    <xf numFmtId="0" fontId="76" fillId="0" borderId="70" xfId="0" applyFont="1" applyBorder="1" applyProtection="1">
      <alignment vertical="center"/>
    </xf>
    <xf numFmtId="0" fontId="57" fillId="0" borderId="0" xfId="0" applyFont="1" applyFill="1" applyAlignment="1" applyProtection="1">
      <alignment vertical="top"/>
    </xf>
    <xf numFmtId="0" fontId="57" fillId="0" borderId="0" xfId="0" applyFont="1" applyBorder="1" applyProtection="1">
      <alignment vertical="center"/>
    </xf>
    <xf numFmtId="49" fontId="71" fillId="0" borderId="37" xfId="0" applyNumberFormat="1" applyFont="1" applyFill="1" applyBorder="1" applyAlignment="1" applyProtection="1">
      <alignment horizontal="left" vertical="center" wrapText="1"/>
    </xf>
    <xf numFmtId="49" fontId="71" fillId="0" borderId="37" xfId="0" applyNumberFormat="1" applyFont="1" applyBorder="1" applyAlignment="1" applyProtection="1">
      <alignment horizontal="left" vertical="center" wrapText="1"/>
    </xf>
    <xf numFmtId="0" fontId="76" fillId="25" borderId="58" xfId="0" applyFont="1" applyFill="1" applyBorder="1" applyAlignment="1" applyProtection="1">
      <alignment vertical="center" wrapText="1"/>
    </xf>
    <xf numFmtId="0" fontId="76" fillId="25" borderId="138" xfId="0" applyFont="1" applyFill="1" applyBorder="1" applyAlignment="1" applyProtection="1">
      <alignment vertical="center" wrapText="1"/>
    </xf>
    <xf numFmtId="0" fontId="76" fillId="25" borderId="104" xfId="0" applyFont="1" applyFill="1" applyBorder="1" applyAlignment="1" applyProtection="1">
      <alignment vertical="center" wrapText="1"/>
    </xf>
    <xf numFmtId="0" fontId="76" fillId="25" borderId="99" xfId="0" applyFont="1" applyFill="1" applyBorder="1" applyAlignment="1" applyProtection="1">
      <alignment vertical="center" wrapText="1"/>
    </xf>
    <xf numFmtId="0" fontId="76" fillId="25" borderId="38" xfId="0" applyFont="1" applyFill="1" applyBorder="1" applyAlignment="1" applyProtection="1">
      <alignment vertical="center" wrapText="1"/>
    </xf>
    <xf numFmtId="0" fontId="76" fillId="25" borderId="107" xfId="0" applyFont="1" applyFill="1" applyBorder="1" applyAlignment="1" applyProtection="1">
      <alignment vertical="center" wrapText="1"/>
    </xf>
    <xf numFmtId="49" fontId="71" fillId="0" borderId="0" xfId="0" applyNumberFormat="1" applyFont="1" applyFill="1" applyBorder="1" applyAlignment="1" applyProtection="1">
      <alignment horizontal="left" vertical="center" wrapText="1"/>
    </xf>
    <xf numFmtId="49" fontId="71" fillId="0" borderId="0" xfId="0" applyNumberFormat="1" applyFont="1" applyAlignment="1" applyProtection="1">
      <alignment horizontal="left" vertical="center" wrapText="1"/>
    </xf>
    <xf numFmtId="49" fontId="71" fillId="0" borderId="0" xfId="0" applyNumberFormat="1" applyFont="1" applyFill="1" applyBorder="1" applyAlignment="1" applyProtection="1">
      <alignment horizontal="left" vertical="center"/>
    </xf>
    <xf numFmtId="0" fontId="111" fillId="32" borderId="173" xfId="0" applyFont="1" applyFill="1" applyBorder="1" applyAlignment="1" applyProtection="1">
      <alignment horizontal="center" vertical="center" shrinkToFit="1"/>
    </xf>
    <xf numFmtId="0" fontId="111" fillId="32" borderId="175" xfId="0" applyFont="1" applyFill="1" applyBorder="1" applyAlignment="1" applyProtection="1">
      <alignment horizontal="center" vertical="center" shrinkToFit="1"/>
    </xf>
    <xf numFmtId="0" fontId="111" fillId="33" borderId="175" xfId="0" applyFont="1" applyFill="1" applyBorder="1" applyAlignment="1" applyProtection="1">
      <alignment vertical="center" shrinkToFit="1"/>
    </xf>
    <xf numFmtId="0" fontId="0" fillId="0" borderId="175" xfId="0" applyBorder="1" applyAlignment="1" applyProtection="1">
      <alignment vertical="center" shrinkToFit="1"/>
    </xf>
    <xf numFmtId="0" fontId="56" fillId="0" borderId="0" xfId="0" applyFont="1" applyAlignment="1" applyProtection="1">
      <alignment horizontal="center" vertical="center"/>
    </xf>
    <xf numFmtId="0" fontId="91" fillId="25" borderId="0" xfId="0" applyFont="1" applyFill="1" applyBorder="1" applyAlignment="1" applyProtection="1">
      <alignment vertical="center" wrapText="1"/>
    </xf>
    <xf numFmtId="0" fontId="91" fillId="25" borderId="0" xfId="0" applyFont="1" applyFill="1" applyAlignment="1" applyProtection="1">
      <alignment vertical="center" wrapText="1"/>
    </xf>
    <xf numFmtId="0" fontId="71" fillId="25" borderId="0" xfId="0" applyFont="1" applyFill="1" applyBorder="1" applyAlignment="1" applyProtection="1">
      <alignment vertical="center" wrapText="1"/>
    </xf>
    <xf numFmtId="0" fontId="91" fillId="0" borderId="0" xfId="0" applyFont="1" applyFill="1" applyBorder="1" applyAlignment="1" applyProtection="1">
      <alignment vertical="center" wrapText="1"/>
    </xf>
    <xf numFmtId="0" fontId="71" fillId="25" borderId="45" xfId="0" applyFont="1" applyFill="1" applyBorder="1" applyProtection="1">
      <alignment vertical="center"/>
    </xf>
    <xf numFmtId="0" fontId="72" fillId="25" borderId="45" xfId="0" applyFont="1" applyFill="1" applyBorder="1" applyProtection="1">
      <alignment vertical="center"/>
    </xf>
    <xf numFmtId="0" fontId="72" fillId="25" borderId="113" xfId="0" applyFont="1" applyFill="1" applyBorder="1" applyProtection="1">
      <alignment vertical="center"/>
    </xf>
    <xf numFmtId="0" fontId="71" fillId="25" borderId="37" xfId="0" applyFont="1" applyFill="1" applyBorder="1" applyProtection="1">
      <alignment vertical="center"/>
    </xf>
    <xf numFmtId="0" fontId="72" fillId="25" borderId="37" xfId="0" applyFont="1" applyFill="1" applyBorder="1" applyProtection="1">
      <alignment vertical="center"/>
    </xf>
    <xf numFmtId="0" fontId="72" fillId="25" borderId="11" xfId="0" applyFont="1" applyFill="1" applyBorder="1" applyProtection="1">
      <alignment vertical="center"/>
    </xf>
    <xf numFmtId="0" fontId="68" fillId="0" borderId="0" xfId="0" applyFont="1" applyProtection="1">
      <alignment vertical="center"/>
    </xf>
    <xf numFmtId="0" fontId="71" fillId="25" borderId="106" xfId="0" applyFont="1" applyFill="1" applyBorder="1" applyAlignment="1" applyProtection="1">
      <alignment vertical="center"/>
    </xf>
    <xf numFmtId="0" fontId="91" fillId="25" borderId="106" xfId="0" applyFont="1" applyFill="1" applyBorder="1" applyAlignment="1" applyProtection="1">
      <alignment vertical="center" wrapText="1"/>
    </xf>
    <xf numFmtId="0" fontId="91" fillId="25" borderId="112" xfId="0" applyFont="1" applyFill="1" applyBorder="1" applyAlignment="1" applyProtection="1">
      <alignment vertical="center" wrapText="1"/>
    </xf>
    <xf numFmtId="0" fontId="76" fillId="25" borderId="0" xfId="0" applyFont="1" applyFill="1" applyBorder="1" applyAlignment="1" applyProtection="1">
      <alignment horizontal="right" vertical="top"/>
    </xf>
    <xf numFmtId="0" fontId="76" fillId="25" borderId="0" xfId="0" applyFont="1" applyFill="1" applyBorder="1" applyAlignment="1" applyProtection="1">
      <alignment vertical="top"/>
    </xf>
    <xf numFmtId="0" fontId="76" fillId="25" borderId="0" xfId="0" applyFont="1" applyFill="1" applyBorder="1" applyAlignment="1" applyProtection="1">
      <alignment horizontal="right" vertical="top" wrapText="1"/>
    </xf>
    <xf numFmtId="0" fontId="91" fillId="25" borderId="34" xfId="0" applyFont="1" applyFill="1" applyBorder="1" applyAlignment="1" applyProtection="1">
      <alignment vertical="center" wrapText="1"/>
    </xf>
    <xf numFmtId="0" fontId="76" fillId="25" borderId="0" xfId="0" applyFont="1" applyFill="1" applyBorder="1" applyAlignment="1" applyProtection="1">
      <alignment vertical="top" wrapText="1"/>
    </xf>
    <xf numFmtId="0" fontId="76" fillId="25" borderId="0" xfId="0" applyFont="1" applyFill="1" applyAlignment="1" applyProtection="1">
      <alignment vertical="top" wrapText="1"/>
    </xf>
    <xf numFmtId="0" fontId="68" fillId="0" borderId="0" xfId="0" applyFont="1" applyFill="1" applyProtection="1">
      <alignment vertical="center"/>
    </xf>
    <xf numFmtId="0" fontId="91" fillId="25" borderId="44" xfId="0" applyFont="1" applyFill="1" applyBorder="1" applyAlignment="1" applyProtection="1">
      <alignment vertical="center" wrapText="1"/>
    </xf>
    <xf numFmtId="0" fontId="91" fillId="25" borderId="45" xfId="0" applyFont="1" applyFill="1" applyBorder="1" applyAlignment="1" applyProtection="1">
      <alignment vertical="center" wrapText="1"/>
    </xf>
    <xf numFmtId="0" fontId="91" fillId="25" borderId="46" xfId="0" applyFont="1" applyFill="1" applyBorder="1" applyAlignment="1" applyProtection="1">
      <alignment vertical="center" wrapText="1"/>
    </xf>
    <xf numFmtId="0" fontId="91" fillId="25" borderId="35" xfId="0" applyFont="1" applyFill="1" applyBorder="1" applyAlignment="1" applyProtection="1">
      <alignment vertical="center" wrapText="1"/>
    </xf>
    <xf numFmtId="0" fontId="91" fillId="25" borderId="38" xfId="0" applyFont="1" applyFill="1" applyBorder="1" applyAlignment="1" applyProtection="1">
      <alignment vertical="center" wrapText="1"/>
    </xf>
    <xf numFmtId="0" fontId="91" fillId="0" borderId="35" xfId="0" applyFont="1" applyFill="1" applyBorder="1" applyProtection="1">
      <alignment vertical="center"/>
    </xf>
    <xf numFmtId="0" fontId="91" fillId="0" borderId="0" xfId="0" applyFont="1" applyFill="1" applyBorder="1" applyProtection="1">
      <alignment vertical="center"/>
    </xf>
    <xf numFmtId="0" fontId="91" fillId="25" borderId="35" xfId="0" applyFont="1" applyFill="1" applyBorder="1" applyProtection="1">
      <alignment vertical="center"/>
    </xf>
    <xf numFmtId="0" fontId="92" fillId="25" borderId="0" xfId="0" applyFont="1" applyFill="1" applyBorder="1" applyProtection="1">
      <alignment vertical="center"/>
    </xf>
    <xf numFmtId="0" fontId="91" fillId="25" borderId="0" xfId="0" applyFont="1" applyFill="1" applyBorder="1" applyProtection="1">
      <alignment vertical="center"/>
    </xf>
    <xf numFmtId="0" fontId="91" fillId="0" borderId="39" xfId="0" applyFont="1" applyFill="1" applyBorder="1" applyProtection="1">
      <alignment vertical="center"/>
    </xf>
    <xf numFmtId="0" fontId="92" fillId="0" borderId="34" xfId="0" applyFont="1" applyFill="1" applyBorder="1" applyProtection="1">
      <alignment vertical="center"/>
    </xf>
    <xf numFmtId="0" fontId="91" fillId="0" borderId="34" xfId="0" applyFont="1" applyFill="1" applyBorder="1" applyProtection="1">
      <alignment vertical="center"/>
    </xf>
    <xf numFmtId="0" fontId="91" fillId="0" borderId="34" xfId="0" applyFont="1" applyFill="1" applyBorder="1" applyAlignment="1" applyProtection="1">
      <alignment vertical="center"/>
    </xf>
    <xf numFmtId="0" fontId="91" fillId="0" borderId="34" xfId="0" applyFont="1" applyFill="1" applyBorder="1" applyAlignment="1" applyProtection="1">
      <alignment horizontal="center" vertical="center"/>
    </xf>
    <xf numFmtId="0" fontId="91" fillId="0" borderId="34" xfId="0" applyFont="1" applyFill="1" applyBorder="1" applyAlignment="1" applyProtection="1">
      <alignment vertical="center" shrinkToFit="1"/>
    </xf>
    <xf numFmtId="0" fontId="92" fillId="0" borderId="106" xfId="0" applyFont="1" applyFill="1" applyBorder="1" applyAlignment="1" applyProtection="1">
      <alignment horizontal="center" vertical="center"/>
    </xf>
    <xf numFmtId="0" fontId="92" fillId="0" borderId="107" xfId="0" applyFont="1" applyBorder="1" applyProtection="1">
      <alignment vertical="center"/>
    </xf>
    <xf numFmtId="0" fontId="67" fillId="0" borderId="35" xfId="0" applyFont="1" applyFill="1" applyBorder="1" applyAlignment="1" applyProtection="1">
      <alignment vertical="center" wrapText="1"/>
    </xf>
    <xf numFmtId="0" fontId="67" fillId="0" borderId="0" xfId="0" applyFont="1" applyFill="1" applyBorder="1" applyAlignment="1" applyProtection="1">
      <alignment vertical="center" wrapText="1"/>
    </xf>
    <xf numFmtId="0" fontId="67" fillId="0" borderId="45" xfId="0" applyFont="1" applyBorder="1" applyAlignment="1" applyProtection="1">
      <alignment vertical="center" wrapText="1"/>
    </xf>
    <xf numFmtId="0" fontId="67" fillId="0" borderId="0" xfId="0" applyFont="1" applyFill="1" applyBorder="1" applyProtection="1">
      <alignment vertical="center"/>
    </xf>
    <xf numFmtId="0" fontId="56" fillId="25" borderId="0" xfId="0" applyFont="1" applyFill="1" applyProtection="1">
      <alignment vertical="center"/>
    </xf>
    <xf numFmtId="0" fontId="56" fillId="0" borderId="0" xfId="0" applyFont="1" applyFill="1" applyBorder="1" applyProtection="1">
      <alignment vertical="center"/>
    </xf>
    <xf numFmtId="0" fontId="58" fillId="25" borderId="0" xfId="0" applyFont="1" applyFill="1" applyProtection="1">
      <alignment vertical="center"/>
    </xf>
    <xf numFmtId="0" fontId="56" fillId="25" borderId="0" xfId="0" applyFont="1" applyFill="1" applyAlignment="1" applyProtection="1">
      <alignment horizontal="center" vertical="center"/>
    </xf>
    <xf numFmtId="0" fontId="85" fillId="0" borderId="18" xfId="0" applyFont="1" applyFill="1" applyBorder="1" applyAlignment="1" applyProtection="1">
      <alignment vertical="center"/>
      <protection locked="0"/>
    </xf>
    <xf numFmtId="0" fontId="71" fillId="0" borderId="18"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0" xfId="0" applyFont="1" applyFill="1" applyAlignment="1" applyProtection="1">
      <alignment vertical="center" wrapText="1"/>
      <protection locked="0"/>
    </xf>
    <xf numFmtId="0" fontId="69" fillId="0" borderId="0" xfId="0" applyFont="1" applyFill="1" applyBorder="1" applyAlignment="1" applyProtection="1">
      <alignment horizontal="left" vertical="center"/>
      <protection locked="0"/>
    </xf>
    <xf numFmtId="0" fontId="73" fillId="0" borderId="0" xfId="0" applyFont="1" applyProtection="1">
      <alignment vertical="center"/>
      <protection locked="0"/>
    </xf>
    <xf numFmtId="0" fontId="69" fillId="0" borderId="43" xfId="0" applyFont="1" applyFill="1" applyBorder="1" applyAlignment="1" applyProtection="1">
      <alignment vertical="center"/>
      <protection locked="0"/>
    </xf>
    <xf numFmtId="0" fontId="85" fillId="0" borderId="48" xfId="0" applyFont="1" applyFill="1" applyBorder="1" applyAlignment="1" applyProtection="1">
      <alignment vertical="center"/>
      <protection locked="0"/>
    </xf>
    <xf numFmtId="0" fontId="85" fillId="0" borderId="21" xfId="0" applyFont="1" applyFill="1" applyBorder="1" applyAlignment="1" applyProtection="1">
      <alignment vertical="center"/>
      <protection locked="0"/>
    </xf>
    <xf numFmtId="0" fontId="76" fillId="0" borderId="26" xfId="0" applyFont="1" applyFill="1" applyBorder="1" applyAlignment="1" applyProtection="1">
      <alignment vertical="center"/>
      <protection locked="0"/>
    </xf>
    <xf numFmtId="0" fontId="73" fillId="0" borderId="31" xfId="0" applyFont="1" applyFill="1" applyBorder="1" applyProtection="1">
      <alignment vertical="center"/>
      <protection locked="0"/>
    </xf>
    <xf numFmtId="0" fontId="85" fillId="0" borderId="33" xfId="0" applyFont="1" applyFill="1" applyBorder="1" applyAlignment="1" applyProtection="1">
      <alignment vertical="center"/>
      <protection locked="0"/>
    </xf>
    <xf numFmtId="0" fontId="71" fillId="0" borderId="43" xfId="0" applyFont="1" applyFill="1" applyBorder="1" applyAlignment="1" applyProtection="1">
      <alignment horizontal="center" vertical="center"/>
      <protection locked="0"/>
    </xf>
    <xf numFmtId="0" fontId="71" fillId="0" borderId="21" xfId="0" applyFont="1" applyFill="1" applyBorder="1" applyAlignment="1" applyProtection="1">
      <alignment vertical="center"/>
      <protection locked="0"/>
    </xf>
    <xf numFmtId="176" fontId="71" fillId="0" borderId="0" xfId="0" applyNumberFormat="1" applyFont="1" applyFill="1" applyBorder="1" applyAlignment="1" applyProtection="1">
      <alignment vertical="center" wrapText="1"/>
      <protection locked="0"/>
    </xf>
    <xf numFmtId="0" fontId="71" fillId="0" borderId="81" xfId="0" applyFont="1" applyFill="1" applyBorder="1" applyAlignment="1" applyProtection="1">
      <alignment horizontal="center" vertical="center"/>
      <protection locked="0"/>
    </xf>
    <xf numFmtId="0" fontId="71" fillId="0" borderId="55" xfId="0" applyFont="1" applyFill="1" applyBorder="1" applyAlignment="1" applyProtection="1">
      <alignment vertical="center"/>
      <protection locked="0"/>
    </xf>
    <xf numFmtId="176" fontId="71" fillId="0" borderId="55" xfId="0" applyNumberFormat="1" applyFont="1" applyFill="1" applyBorder="1" applyAlignment="1" applyProtection="1">
      <alignment vertical="center" wrapText="1"/>
      <protection locked="0"/>
    </xf>
    <xf numFmtId="0" fontId="73" fillId="0" borderId="55" xfId="0" applyFont="1" applyFill="1" applyBorder="1" applyAlignment="1" applyProtection="1">
      <alignment vertical="center"/>
      <protection locked="0"/>
    </xf>
    <xf numFmtId="0" fontId="73" fillId="0" borderId="55" xfId="0" applyFont="1" applyFill="1" applyBorder="1" applyProtection="1">
      <alignment vertical="center"/>
      <protection locked="0"/>
    </xf>
    <xf numFmtId="0" fontId="76" fillId="0" borderId="55" xfId="0" applyFont="1" applyFill="1" applyBorder="1" applyAlignment="1" applyProtection="1">
      <alignment vertical="center"/>
      <protection locked="0"/>
    </xf>
    <xf numFmtId="0" fontId="76" fillId="0" borderId="68" xfId="0" applyFont="1" applyBorder="1" applyProtection="1">
      <alignment vertical="center"/>
      <protection locked="0"/>
    </xf>
    <xf numFmtId="0" fontId="85" fillId="0" borderId="17" xfId="0" applyFont="1" applyFill="1" applyBorder="1" applyAlignment="1" applyProtection="1">
      <alignment vertical="center"/>
      <protection locked="0"/>
    </xf>
    <xf numFmtId="0" fontId="71" fillId="0" borderId="17" xfId="0" applyFont="1" applyFill="1" applyBorder="1" applyAlignment="1" applyProtection="1">
      <alignment horizontal="center" vertical="center"/>
      <protection locked="0"/>
    </xf>
    <xf numFmtId="176" fontId="71" fillId="0" borderId="18" xfId="0" applyNumberFormat="1" applyFont="1" applyFill="1" applyBorder="1" applyAlignment="1" applyProtection="1">
      <alignment vertical="center" wrapText="1"/>
      <protection locked="0"/>
    </xf>
    <xf numFmtId="0" fontId="76" fillId="0" borderId="19" xfId="0" applyFont="1" applyBorder="1" applyProtection="1">
      <alignment vertical="center"/>
      <protection locked="0"/>
    </xf>
    <xf numFmtId="0" fontId="85" fillId="0" borderId="37" xfId="0" applyFont="1" applyFill="1" applyBorder="1" applyAlignment="1" applyProtection="1">
      <alignment vertical="center"/>
      <protection locked="0"/>
    </xf>
    <xf numFmtId="0" fontId="76" fillId="0" borderId="0" xfId="0" applyFont="1" applyBorder="1" applyProtection="1">
      <alignment vertical="center"/>
      <protection locked="0"/>
    </xf>
    <xf numFmtId="0" fontId="69" fillId="0" borderId="14" xfId="0" applyFont="1" applyFill="1" applyBorder="1" applyAlignment="1" applyProtection="1">
      <alignment vertical="center"/>
      <protection locked="0"/>
    </xf>
    <xf numFmtId="0" fontId="69" fillId="0" borderId="37" xfId="0" applyFont="1" applyFill="1" applyBorder="1" applyAlignment="1" applyProtection="1">
      <alignment vertical="center"/>
      <protection locked="0"/>
    </xf>
    <xf numFmtId="0" fontId="69" fillId="0" borderId="71" xfId="0" applyFont="1" applyFill="1" applyBorder="1" applyAlignment="1" applyProtection="1">
      <alignment vertical="center"/>
      <protection locked="0"/>
    </xf>
    <xf numFmtId="0" fontId="72" fillId="0" borderId="155" xfId="0" applyFont="1" applyFill="1" applyBorder="1" applyAlignment="1" applyProtection="1">
      <alignment horizontal="center" vertical="center"/>
      <protection locked="0"/>
    </xf>
    <xf numFmtId="0" fontId="71" fillId="0" borderId="41" xfId="0" applyFont="1" applyFill="1" applyBorder="1" applyAlignment="1" applyProtection="1">
      <alignment vertical="center"/>
      <protection locked="0"/>
    </xf>
    <xf numFmtId="0" fontId="86" fillId="0" borderId="0" xfId="0" applyFont="1" applyFill="1" applyBorder="1" applyAlignment="1" applyProtection="1">
      <alignment vertical="center" wrapText="1"/>
      <protection locked="0"/>
    </xf>
    <xf numFmtId="0" fontId="86" fillId="0" borderId="16" xfId="0" applyFont="1" applyBorder="1" applyAlignment="1" applyProtection="1">
      <alignment vertical="center" wrapText="1"/>
      <protection locked="0"/>
    </xf>
    <xf numFmtId="0" fontId="85" fillId="0" borderId="93" xfId="0" applyFont="1" applyFill="1" applyBorder="1" applyAlignment="1" applyProtection="1">
      <alignment vertical="center"/>
      <protection locked="0"/>
    </xf>
    <xf numFmtId="0" fontId="71" fillId="0" borderId="153" xfId="0" applyFont="1" applyFill="1" applyBorder="1" applyAlignment="1" applyProtection="1">
      <alignment horizontal="center" vertical="center"/>
      <protection locked="0"/>
    </xf>
    <xf numFmtId="0" fontId="71" fillId="0" borderId="69" xfId="0" applyFont="1" applyFill="1" applyBorder="1" applyAlignment="1" applyProtection="1">
      <alignment vertical="center"/>
      <protection locked="0"/>
    </xf>
    <xf numFmtId="0" fontId="71" fillId="0" borderId="69" xfId="0" applyFont="1" applyFill="1" applyBorder="1" applyAlignment="1" applyProtection="1">
      <alignment vertical="center" wrapText="1"/>
      <protection locked="0"/>
    </xf>
    <xf numFmtId="0" fontId="76" fillId="0" borderId="154" xfId="0" applyFont="1" applyBorder="1" applyProtection="1">
      <alignment vertical="center"/>
      <protection locked="0"/>
    </xf>
    <xf numFmtId="0" fontId="73" fillId="0" borderId="0" xfId="0" applyFont="1" applyFill="1" applyBorder="1" applyAlignment="1" applyProtection="1">
      <alignment horizontal="left" vertical="center"/>
      <protection locked="0"/>
    </xf>
    <xf numFmtId="0" fontId="87" fillId="0" borderId="14" xfId="0" applyFont="1" applyFill="1" applyBorder="1" applyAlignment="1" applyProtection="1">
      <alignment vertical="center"/>
      <protection locked="0"/>
    </xf>
    <xf numFmtId="0" fontId="87" fillId="0" borderId="21" xfId="0" applyFont="1" applyFill="1" applyBorder="1" applyAlignment="1" applyProtection="1">
      <alignment vertical="center"/>
      <protection locked="0"/>
    </xf>
    <xf numFmtId="0" fontId="88" fillId="0" borderId="31" xfId="0" applyFont="1" applyFill="1" applyBorder="1" applyAlignment="1" applyProtection="1">
      <alignment vertical="center"/>
      <protection locked="0"/>
    </xf>
    <xf numFmtId="0" fontId="71" fillId="0" borderId="20" xfId="0" applyFont="1" applyFill="1" applyBorder="1" applyAlignment="1" applyProtection="1">
      <alignment horizontal="center" vertical="center"/>
      <protection locked="0"/>
    </xf>
    <xf numFmtId="0" fontId="78" fillId="0" borderId="79" xfId="0" applyFont="1" applyFill="1" applyBorder="1" applyAlignment="1" applyProtection="1">
      <alignment horizontal="center" vertical="center"/>
      <protection locked="0"/>
    </xf>
    <xf numFmtId="0" fontId="78" fillId="0" borderId="54" xfId="0" applyFont="1" applyFill="1" applyBorder="1" applyAlignment="1" applyProtection="1">
      <alignment horizontal="center" vertical="center"/>
      <protection locked="0"/>
    </xf>
    <xf numFmtId="0" fontId="78" fillId="0" borderId="59" xfId="0" applyFont="1" applyFill="1" applyBorder="1" applyAlignment="1" applyProtection="1">
      <alignment horizontal="center" vertical="center"/>
      <protection locked="0"/>
    </xf>
    <xf numFmtId="0" fontId="76" fillId="25" borderId="60" xfId="0" applyFont="1" applyFill="1" applyBorder="1" applyAlignment="1" applyProtection="1">
      <alignment vertical="center" wrapText="1"/>
      <protection locked="0"/>
    </xf>
    <xf numFmtId="0" fontId="76" fillId="25" borderId="89" xfId="0" applyFont="1" applyFill="1" applyBorder="1" applyAlignment="1" applyProtection="1">
      <alignment vertical="center" wrapText="1"/>
      <protection locked="0"/>
    </xf>
    <xf numFmtId="0" fontId="91" fillId="0" borderId="0" xfId="0" applyFont="1" applyFill="1" applyBorder="1" applyAlignment="1" applyProtection="1">
      <alignment vertical="center" wrapText="1"/>
      <protection locked="0"/>
    </xf>
    <xf numFmtId="0" fontId="91" fillId="29" borderId="44" xfId="0" applyFont="1" applyFill="1" applyBorder="1" applyAlignment="1" applyProtection="1">
      <alignment vertical="center" wrapText="1"/>
      <protection locked="0"/>
    </xf>
    <xf numFmtId="0" fontId="91" fillId="29" borderId="61" xfId="0" applyFont="1" applyFill="1" applyBorder="1" applyAlignment="1" applyProtection="1">
      <alignment vertical="center" wrapText="1"/>
      <protection locked="0"/>
    </xf>
    <xf numFmtId="0" fontId="91" fillId="29" borderId="108" xfId="0" applyFont="1" applyFill="1" applyBorder="1" applyAlignment="1" applyProtection="1">
      <alignment vertical="center" wrapText="1"/>
      <protection locked="0"/>
    </xf>
    <xf numFmtId="0" fontId="58" fillId="0" borderId="0" xfId="0" applyFont="1" applyFill="1" applyProtection="1">
      <alignment vertical="center"/>
    </xf>
    <xf numFmtId="0" fontId="58" fillId="0" borderId="0" xfId="0" applyFont="1" applyFill="1" applyAlignment="1" applyProtection="1">
      <alignment vertical="center"/>
    </xf>
    <xf numFmtId="0" fontId="56" fillId="0" borderId="0" xfId="0" applyFont="1" applyFill="1" applyBorder="1" applyAlignment="1" applyProtection="1">
      <alignment vertical="center"/>
    </xf>
    <xf numFmtId="177" fontId="64" fillId="0" borderId="0" xfId="0" applyNumberFormat="1" applyFont="1" applyFill="1" applyBorder="1" applyAlignment="1" applyProtection="1">
      <alignment vertical="center"/>
    </xf>
    <xf numFmtId="0" fontId="64" fillId="0" borderId="0" xfId="0" applyFont="1" applyFill="1" applyBorder="1" applyAlignment="1" applyProtection="1">
      <alignment vertical="center"/>
    </xf>
    <xf numFmtId="0" fontId="56" fillId="0" borderId="0" xfId="0" applyFont="1" applyFill="1" applyBorder="1" applyAlignment="1" applyProtection="1">
      <alignment horizontal="center" vertical="center"/>
    </xf>
    <xf numFmtId="0" fontId="64" fillId="0" borderId="0" xfId="0" applyFont="1" applyFill="1" applyBorder="1" applyAlignment="1" applyProtection="1">
      <alignment horizontal="center" vertical="center"/>
    </xf>
    <xf numFmtId="0" fontId="64" fillId="0" borderId="0" xfId="0" applyFont="1" applyFill="1" applyBorder="1" applyAlignment="1" applyProtection="1">
      <alignment horizontal="left" vertical="center"/>
    </xf>
    <xf numFmtId="177" fontId="64" fillId="0" borderId="142" xfId="0" applyNumberFormat="1" applyFont="1" applyFill="1" applyBorder="1" applyAlignment="1" applyProtection="1">
      <alignment vertical="center"/>
    </xf>
    <xf numFmtId="0" fontId="56" fillId="0" borderId="18" xfId="0" applyFont="1" applyFill="1" applyBorder="1" applyProtection="1">
      <alignment vertical="center"/>
    </xf>
    <xf numFmtId="0" fontId="56" fillId="0" borderId="0" xfId="0" applyFont="1" applyFill="1" applyAlignment="1" applyProtection="1">
      <alignment horizontal="right" vertical="center"/>
    </xf>
    <xf numFmtId="0" fontId="56" fillId="0" borderId="14" xfId="0" applyFont="1" applyFill="1" applyBorder="1" applyProtection="1">
      <alignment vertical="center"/>
    </xf>
    <xf numFmtId="0" fontId="64" fillId="25" borderId="15" xfId="0" applyFont="1" applyFill="1" applyBorder="1" applyAlignment="1" applyProtection="1">
      <alignment vertical="center" wrapText="1" shrinkToFit="1"/>
    </xf>
    <xf numFmtId="0" fontId="64" fillId="0" borderId="94" xfId="0" applyFont="1" applyFill="1" applyBorder="1" applyProtection="1">
      <alignment vertical="center"/>
    </xf>
    <xf numFmtId="0" fontId="64" fillId="0" borderId="24" xfId="0" applyFont="1" applyFill="1" applyBorder="1" applyProtection="1">
      <alignment vertical="center"/>
    </xf>
    <xf numFmtId="0" fontId="64" fillId="0" borderId="25" xfId="0" applyFont="1" applyFill="1" applyBorder="1" applyProtection="1">
      <alignment vertical="center"/>
    </xf>
    <xf numFmtId="0" fontId="64" fillId="25" borderId="33" xfId="0" applyFont="1" applyFill="1" applyBorder="1" applyAlignment="1" applyProtection="1">
      <alignment vertical="center"/>
    </xf>
    <xf numFmtId="0" fontId="64" fillId="25" borderId="16" xfId="0" applyFont="1" applyFill="1" applyBorder="1" applyAlignment="1" applyProtection="1">
      <alignment vertical="center" wrapText="1" shrinkToFit="1"/>
    </xf>
    <xf numFmtId="0" fontId="64" fillId="25" borderId="57" xfId="0" applyFont="1" applyFill="1" applyBorder="1" applyAlignment="1" applyProtection="1">
      <alignment horizontal="center" vertical="center" wrapText="1"/>
    </xf>
    <xf numFmtId="0" fontId="64" fillId="25" borderId="71" xfId="0" applyFont="1" applyFill="1" applyBorder="1" applyAlignment="1" applyProtection="1">
      <alignment vertical="center" wrapText="1"/>
    </xf>
    <xf numFmtId="0" fontId="64" fillId="25" borderId="17" xfId="0" applyFont="1" applyFill="1" applyBorder="1" applyAlignment="1" applyProtection="1">
      <alignment vertical="center" wrapText="1" shrinkToFit="1"/>
    </xf>
    <xf numFmtId="0" fontId="64" fillId="25" borderId="19" xfId="0" applyFont="1" applyFill="1" applyBorder="1" applyAlignment="1" applyProtection="1">
      <alignment vertical="center" wrapText="1" shrinkToFit="1"/>
    </xf>
    <xf numFmtId="0" fontId="64" fillId="25" borderId="102" xfId="0" applyFont="1" applyFill="1" applyBorder="1" applyAlignment="1" applyProtection="1">
      <alignment horizontal="center" vertical="center" wrapText="1" shrinkToFit="1"/>
    </xf>
    <xf numFmtId="0" fontId="56" fillId="25" borderId="93" xfId="0" applyFont="1" applyFill="1" applyBorder="1" applyAlignment="1" applyProtection="1">
      <alignment horizontal="center" vertical="center" textRotation="255" wrapText="1"/>
    </xf>
    <xf numFmtId="0" fontId="64" fillId="25" borderId="17" xfId="0" applyFont="1" applyFill="1" applyBorder="1" applyAlignment="1" applyProtection="1">
      <alignment horizontal="center" vertical="center" wrapText="1" shrinkToFit="1"/>
    </xf>
    <xf numFmtId="0" fontId="64" fillId="25" borderId="18" xfId="0" applyFont="1" applyFill="1" applyBorder="1" applyAlignment="1" applyProtection="1">
      <alignment horizontal="center" vertical="center" wrapText="1" shrinkToFit="1"/>
    </xf>
    <xf numFmtId="0" fontId="64" fillId="25" borderId="19" xfId="0" applyFont="1" applyFill="1" applyBorder="1" applyAlignment="1" applyProtection="1">
      <alignment horizontal="center" vertical="center" wrapText="1" shrinkToFit="1"/>
    </xf>
    <xf numFmtId="0" fontId="64" fillId="25" borderId="93" xfId="0" applyFont="1" applyFill="1" applyBorder="1" applyAlignment="1" applyProtection="1">
      <alignment horizontal="center" vertical="center" wrapText="1" shrinkToFit="1"/>
    </xf>
    <xf numFmtId="0" fontId="64" fillId="25" borderId="93" xfId="0" applyFont="1" applyFill="1" applyBorder="1" applyAlignment="1" applyProtection="1">
      <alignment horizontal="center" vertical="center" shrinkToFit="1"/>
    </xf>
    <xf numFmtId="0" fontId="64" fillId="25" borderId="17" xfId="0" applyFont="1" applyFill="1" applyBorder="1" applyAlignment="1" applyProtection="1">
      <alignment horizontal="center" vertical="center" shrinkToFit="1"/>
    </xf>
    <xf numFmtId="0" fontId="64" fillId="25" borderId="93" xfId="0" applyFont="1" applyFill="1" applyBorder="1" applyAlignment="1" applyProtection="1">
      <alignment horizontal="center" vertical="center" wrapText="1"/>
    </xf>
    <xf numFmtId="0" fontId="64" fillId="25" borderId="117" xfId="0" applyFont="1" applyFill="1" applyBorder="1" applyAlignment="1" applyProtection="1">
      <alignment horizontal="center" vertical="center" wrapText="1"/>
    </xf>
    <xf numFmtId="0" fontId="64" fillId="25" borderId="140" xfId="0" applyFont="1" applyFill="1" applyBorder="1" applyAlignment="1" applyProtection="1">
      <alignment horizontal="center" vertical="center" wrapText="1"/>
    </xf>
    <xf numFmtId="0" fontId="64" fillId="25" borderId="19" xfId="0" applyFont="1" applyFill="1" applyBorder="1" applyAlignment="1" applyProtection="1">
      <alignment horizontal="center" vertical="center" wrapText="1"/>
    </xf>
    <xf numFmtId="0" fontId="64" fillId="25" borderId="93" xfId="0" applyFont="1" applyFill="1" applyBorder="1" applyAlignment="1" applyProtection="1">
      <alignment horizontal="center" vertical="center" textRotation="255"/>
    </xf>
    <xf numFmtId="0" fontId="64" fillId="25" borderId="17" xfId="0" applyFont="1" applyFill="1" applyBorder="1" applyAlignment="1" applyProtection="1">
      <alignment horizontal="center" vertical="center"/>
    </xf>
    <xf numFmtId="0" fontId="64" fillId="25" borderId="18" xfId="0" applyFont="1" applyFill="1" applyBorder="1" applyAlignment="1" applyProtection="1">
      <alignment horizontal="center" vertical="center"/>
    </xf>
    <xf numFmtId="0" fontId="64" fillId="0" borderId="10" xfId="0" applyFont="1" applyFill="1" applyBorder="1" applyAlignment="1" applyProtection="1">
      <alignment vertical="center" wrapText="1"/>
    </xf>
    <xf numFmtId="0" fontId="64" fillId="0" borderId="20" xfId="0" applyFont="1" applyFill="1" applyBorder="1" applyAlignment="1" applyProtection="1">
      <alignment horizontal="center" vertical="center"/>
    </xf>
    <xf numFmtId="0" fontId="64" fillId="0" borderId="28" xfId="0" applyFont="1" applyFill="1" applyBorder="1" applyAlignment="1" applyProtection="1">
      <alignment horizontal="center" vertical="center"/>
    </xf>
    <xf numFmtId="0" fontId="64" fillId="0" borderId="30" xfId="0" applyFont="1" applyFill="1" applyBorder="1" applyAlignment="1" applyProtection="1">
      <alignment horizontal="center" vertical="center"/>
    </xf>
    <xf numFmtId="0" fontId="56" fillId="0" borderId="12" xfId="0" applyFont="1" applyFill="1" applyBorder="1" applyAlignment="1" applyProtection="1">
      <alignment vertical="center" wrapText="1"/>
    </xf>
    <xf numFmtId="38" fontId="64" fillId="0" borderId="10" xfId="34" applyFont="1" applyFill="1" applyBorder="1" applyAlignment="1" applyProtection="1">
      <alignment vertical="center" shrinkToFit="1"/>
    </xf>
    <xf numFmtId="40" fontId="64" fillId="0" borderId="23" xfId="34" applyNumberFormat="1" applyFont="1" applyFill="1" applyBorder="1" applyAlignment="1" applyProtection="1">
      <alignment vertical="center" shrinkToFit="1"/>
    </xf>
    <xf numFmtId="10" fontId="64" fillId="0" borderId="10" xfId="28" applyNumberFormat="1" applyFont="1" applyFill="1" applyBorder="1" applyAlignment="1" applyProtection="1">
      <alignment vertical="center" shrinkToFit="1"/>
    </xf>
    <xf numFmtId="0" fontId="57" fillId="0" borderId="12" xfId="0" applyFont="1" applyFill="1" applyBorder="1" applyAlignment="1" applyProtection="1">
      <alignment vertical="center"/>
    </xf>
    <xf numFmtId="0" fontId="57" fillId="0" borderId="37" xfId="0" applyFont="1" applyFill="1" applyBorder="1" applyAlignment="1" applyProtection="1">
      <alignment vertical="center"/>
    </xf>
    <xf numFmtId="0" fontId="56" fillId="0" borderId="37" xfId="0" applyFont="1" applyFill="1" applyBorder="1" applyProtection="1">
      <alignment vertical="center"/>
    </xf>
    <xf numFmtId="0" fontId="56" fillId="0" borderId="37" xfId="0" applyFont="1" applyFill="1" applyBorder="1" applyAlignment="1" applyProtection="1">
      <alignment horizontal="center" vertical="center"/>
    </xf>
    <xf numFmtId="0" fontId="56" fillId="0" borderId="37" xfId="0" applyFont="1" applyFill="1" applyBorder="1" applyAlignment="1" applyProtection="1">
      <alignment vertical="center"/>
    </xf>
    <xf numFmtId="177" fontId="64" fillId="0" borderId="23" xfId="0" applyNumberFormat="1" applyFont="1" applyFill="1" applyBorder="1" applyProtection="1">
      <alignment vertical="center"/>
    </xf>
    <xf numFmtId="0" fontId="56" fillId="0" borderId="11" xfId="0" applyFont="1" applyFill="1" applyBorder="1" applyAlignment="1" applyProtection="1">
      <alignment vertical="center"/>
    </xf>
    <xf numFmtId="0" fontId="64" fillId="0" borderId="12" xfId="0" applyFont="1" applyFill="1" applyBorder="1" applyAlignment="1" applyProtection="1">
      <alignment horizontal="left" vertical="center"/>
    </xf>
    <xf numFmtId="0" fontId="64" fillId="0" borderId="37" xfId="0" applyFont="1" applyFill="1" applyBorder="1" applyAlignment="1" applyProtection="1">
      <alignment horizontal="center" vertical="center"/>
    </xf>
    <xf numFmtId="0" fontId="64" fillId="0" borderId="37" xfId="0" applyFont="1" applyFill="1" applyBorder="1" applyAlignment="1" applyProtection="1">
      <alignment horizontal="left" vertical="center"/>
    </xf>
    <xf numFmtId="177" fontId="64" fillId="0" borderId="142" xfId="34" applyNumberFormat="1" applyFont="1" applyFill="1" applyBorder="1" applyAlignment="1" applyProtection="1">
      <alignment vertical="center"/>
    </xf>
    <xf numFmtId="0" fontId="56" fillId="0" borderId="45" xfId="0" applyFont="1" applyFill="1" applyBorder="1" applyProtection="1">
      <alignment vertical="center"/>
    </xf>
    <xf numFmtId="0" fontId="56" fillId="0" borderId="24" xfId="0" applyFont="1" applyFill="1" applyBorder="1" applyProtection="1">
      <alignment vertical="center"/>
    </xf>
    <xf numFmtId="0" fontId="56" fillId="0" borderId="25" xfId="0" applyFont="1" applyFill="1" applyBorder="1" applyProtection="1">
      <alignment vertical="center"/>
    </xf>
    <xf numFmtId="0" fontId="56" fillId="25" borderId="57" xfId="0" applyFont="1" applyFill="1" applyBorder="1" applyAlignment="1" applyProtection="1">
      <alignment horizontal="center" vertical="center" wrapText="1"/>
    </xf>
    <xf numFmtId="0" fontId="64" fillId="25" borderId="12" xfId="0" applyFont="1" applyFill="1" applyBorder="1" applyAlignment="1" applyProtection="1">
      <alignment horizontal="left" vertical="top" textRotation="255"/>
    </xf>
    <xf numFmtId="0" fontId="64" fillId="25" borderId="23" xfId="0" applyFont="1" applyFill="1" applyBorder="1" applyAlignment="1" applyProtection="1">
      <alignment vertical="center" wrapText="1"/>
    </xf>
    <xf numFmtId="0" fontId="64" fillId="25" borderId="17" xfId="0" applyFont="1" applyFill="1" applyBorder="1" applyAlignment="1" applyProtection="1">
      <alignment horizontal="center" vertical="center" wrapText="1"/>
    </xf>
    <xf numFmtId="0" fontId="64" fillId="25" borderId="16" xfId="0" applyFont="1" applyFill="1" applyBorder="1" applyAlignment="1" applyProtection="1">
      <alignment horizontal="center" vertical="center" wrapText="1"/>
    </xf>
    <xf numFmtId="0" fontId="64" fillId="25" borderId="102" xfId="0" applyFont="1" applyFill="1" applyBorder="1" applyAlignment="1" applyProtection="1">
      <alignment horizontal="center" vertical="center" textRotation="255"/>
    </xf>
    <xf numFmtId="0" fontId="55" fillId="25" borderId="93" xfId="0" applyFont="1" applyFill="1" applyBorder="1" applyAlignment="1" applyProtection="1">
      <alignment horizontal="center" vertical="top" textRotation="255" wrapText="1"/>
    </xf>
    <xf numFmtId="40" fontId="64" fillId="0" borderId="12" xfId="34" applyNumberFormat="1" applyFont="1" applyFill="1" applyBorder="1" applyAlignment="1" applyProtection="1">
      <alignment vertical="center" shrinkToFit="1"/>
    </xf>
    <xf numFmtId="179" fontId="64" fillId="0" borderId="10" xfId="28" applyNumberFormat="1" applyFont="1" applyFill="1" applyBorder="1" applyAlignment="1" applyProtection="1">
      <alignment vertical="center" shrinkToFit="1"/>
    </xf>
    <xf numFmtId="0" fontId="59" fillId="32" borderId="142" xfId="0" applyFont="1" applyFill="1" applyBorder="1" applyAlignment="1" applyProtection="1">
      <alignment horizontal="center" vertical="center"/>
    </xf>
    <xf numFmtId="0" fontId="59" fillId="33" borderId="26" xfId="0" applyFont="1" applyFill="1" applyBorder="1" applyProtection="1">
      <alignment vertical="center"/>
    </xf>
    <xf numFmtId="0" fontId="59" fillId="33" borderId="31" xfId="0" applyFont="1" applyFill="1" applyBorder="1" applyProtection="1">
      <alignment vertical="center"/>
    </xf>
    <xf numFmtId="0" fontId="59" fillId="33" borderId="32" xfId="0" applyFont="1" applyFill="1" applyBorder="1" applyProtection="1">
      <alignment vertical="center"/>
    </xf>
    <xf numFmtId="179" fontId="64" fillId="0" borderId="29" xfId="28" applyNumberFormat="1" applyFont="1" applyFill="1" applyBorder="1" applyAlignment="1" applyProtection="1">
      <alignment vertical="center" shrinkToFit="1"/>
    </xf>
    <xf numFmtId="0" fontId="57" fillId="0" borderId="62" xfId="0" applyFont="1" applyFill="1" applyBorder="1" applyAlignment="1" applyProtection="1">
      <alignment vertical="center"/>
    </xf>
    <xf numFmtId="0" fontId="57" fillId="0" borderId="52" xfId="0" applyFont="1" applyFill="1" applyBorder="1" applyAlignment="1" applyProtection="1">
      <alignment vertical="center"/>
    </xf>
    <xf numFmtId="0" fontId="56" fillId="0" borderId="52" xfId="0" applyFont="1" applyFill="1" applyBorder="1" applyProtection="1">
      <alignment vertical="center"/>
    </xf>
    <xf numFmtId="0" fontId="56" fillId="0" borderId="52" xfId="0" applyFont="1" applyFill="1" applyBorder="1" applyAlignment="1" applyProtection="1">
      <alignment horizontal="center" vertical="center"/>
    </xf>
    <xf numFmtId="0" fontId="56" fillId="0" borderId="52" xfId="0" applyFont="1" applyFill="1" applyBorder="1" applyAlignment="1" applyProtection="1">
      <alignment vertical="center"/>
    </xf>
    <xf numFmtId="177" fontId="64"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56" fillId="0" borderId="0" xfId="0" applyNumberFormat="1" applyFont="1" applyFill="1" applyBorder="1" applyAlignment="1" applyProtection="1">
      <alignment horizontal="center" vertical="center"/>
    </xf>
    <xf numFmtId="0" fontId="51" fillId="0" borderId="10" xfId="0" applyFont="1" applyBorder="1" applyAlignment="1">
      <alignment horizontal="center" vertical="center"/>
    </xf>
    <xf numFmtId="0" fontId="43" fillId="0" borderId="151" xfId="0" applyFont="1" applyBorder="1" applyAlignment="1">
      <alignment horizontal="center" vertical="top" wrapText="1"/>
    </xf>
    <xf numFmtId="0" fontId="45" fillId="28" borderId="0" xfId="0" applyFont="1" applyFill="1" applyAlignment="1">
      <alignment horizontal="center" vertical="top" wrapText="1"/>
    </xf>
    <xf numFmtId="0" fontId="46" fillId="0" borderId="18" xfId="0" applyFont="1" applyBorder="1" applyAlignment="1">
      <alignment horizontal="left" vertical="top" wrapText="1"/>
    </xf>
    <xf numFmtId="0" fontId="48" fillId="0" borderId="0" xfId="0" applyFont="1" applyAlignment="1">
      <alignment horizontal="left" vertical="center" wrapText="1"/>
    </xf>
    <xf numFmtId="0" fontId="52" fillId="0" borderId="12" xfId="0" applyFont="1" applyBorder="1" applyAlignment="1">
      <alignment horizontal="center" vertical="center" wrapText="1"/>
    </xf>
    <xf numFmtId="0" fontId="50" fillId="30" borderId="26" xfId="0" applyFont="1" applyFill="1" applyBorder="1" applyAlignment="1">
      <alignment horizontal="center" vertical="center" wrapText="1"/>
    </xf>
    <xf numFmtId="0" fontId="50" fillId="30" borderId="32" xfId="0" applyFont="1" applyFill="1" applyBorder="1" applyAlignment="1">
      <alignment horizontal="center" vertical="center" wrapText="1"/>
    </xf>
    <xf numFmtId="0" fontId="52" fillId="0" borderId="35"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108" xfId="0" applyFont="1" applyBorder="1" applyAlignment="1">
      <alignment horizontal="center" vertical="center" wrapText="1"/>
    </xf>
    <xf numFmtId="0" fontId="52" fillId="0" borderId="107" xfId="0" applyFont="1" applyBorder="1" applyAlignment="1">
      <alignment horizontal="center" vertical="center" wrapText="1"/>
    </xf>
    <xf numFmtId="0" fontId="0" fillId="0" borderId="12" xfId="0" applyBorder="1" applyAlignment="1">
      <alignment horizontal="center" vertical="center"/>
    </xf>
    <xf numFmtId="0" fontId="0" fillId="0" borderId="37" xfId="0" applyBorder="1" applyAlignment="1">
      <alignment vertical="center"/>
    </xf>
    <xf numFmtId="0" fontId="0" fillId="0" borderId="11" xfId="0" applyBorder="1" applyAlignment="1">
      <alignment vertical="center"/>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left" vertical="center"/>
    </xf>
    <xf numFmtId="0" fontId="0" fillId="0" borderId="21" xfId="0" applyBorder="1" applyAlignment="1">
      <alignment horizontal="left" vertical="center"/>
    </xf>
    <xf numFmtId="0" fontId="0" fillId="0" borderId="15" xfId="0" applyBorder="1" applyAlignment="1">
      <alignment horizontal="left" vertical="center"/>
    </xf>
    <xf numFmtId="0" fontId="0" fillId="0" borderId="14" xfId="0" applyBorder="1" applyAlignment="1">
      <alignment horizontal="left" vertical="center" wrapText="1"/>
    </xf>
    <xf numFmtId="0" fontId="0" fillId="0" borderId="17" xfId="0" applyBorder="1" applyAlignment="1">
      <alignment horizontal="left" vertical="center"/>
    </xf>
    <xf numFmtId="0" fontId="0" fillId="0" borderId="19" xfId="0" applyBorder="1" applyAlignment="1">
      <alignment horizontal="left" vertical="center"/>
    </xf>
    <xf numFmtId="0" fontId="0" fillId="0" borderId="14" xfId="0" applyBorder="1" applyAlignment="1">
      <alignment horizontal="center" vertical="center"/>
    </xf>
    <xf numFmtId="0" fontId="0" fillId="0" borderId="149" xfId="0" applyBorder="1" applyAlignment="1">
      <alignment horizontal="center" vertical="center"/>
    </xf>
    <xf numFmtId="0" fontId="0" fillId="0" borderId="13" xfId="0" applyBorder="1" applyAlignment="1">
      <alignment horizontal="center" vertical="center" wrapText="1"/>
    </xf>
    <xf numFmtId="0" fontId="0" fillId="0" borderId="150" xfId="0" applyBorder="1" applyAlignment="1">
      <alignment horizontal="center" vertical="center"/>
    </xf>
    <xf numFmtId="0" fontId="0" fillId="0" borderId="148" xfId="0" applyBorder="1" applyAlignment="1">
      <alignment horizontal="center" vertical="center"/>
    </xf>
    <xf numFmtId="0" fontId="95" fillId="0" borderId="14" xfId="0" applyFont="1" applyBorder="1" applyAlignment="1">
      <alignment horizontal="center" vertical="center" wrapText="1"/>
    </xf>
    <xf numFmtId="0" fontId="0" fillId="0" borderId="149" xfId="0" applyBorder="1" applyAlignment="1">
      <alignment horizontal="center" vertical="center" wrapText="1"/>
    </xf>
    <xf numFmtId="0" fontId="0" fillId="0" borderId="148" xfId="0" applyBorder="1" applyAlignment="1">
      <alignment horizontal="center" vertical="center" wrapText="1"/>
    </xf>
    <xf numFmtId="0" fontId="95" fillId="0" borderId="14" xfId="0" applyFont="1" applyBorder="1" applyAlignment="1">
      <alignment horizontal="center" vertical="center"/>
    </xf>
    <xf numFmtId="0" fontId="0" fillId="0" borderId="15" xfId="0" applyBorder="1" applyAlignment="1">
      <alignment vertical="center"/>
    </xf>
    <xf numFmtId="0" fontId="0" fillId="0" borderId="149" xfId="0" applyBorder="1" applyAlignment="1">
      <alignment vertical="center"/>
    </xf>
    <xf numFmtId="0" fontId="0" fillId="0" borderId="148" xfId="0" applyBorder="1" applyAlignment="1">
      <alignment vertical="center"/>
    </xf>
    <xf numFmtId="0" fontId="0" fillId="0" borderId="167" xfId="0" applyBorder="1" applyAlignment="1">
      <alignment horizontal="center" vertical="center"/>
    </xf>
    <xf numFmtId="0" fontId="0" fillId="0" borderId="168" xfId="0" applyBorder="1" applyAlignment="1">
      <alignment vertical="center"/>
    </xf>
    <xf numFmtId="0" fontId="0" fillId="0" borderId="169" xfId="0" applyBorder="1" applyAlignment="1">
      <alignment vertical="center"/>
    </xf>
    <xf numFmtId="0" fontId="0" fillId="0" borderId="15" xfId="0" applyBorder="1" applyAlignment="1">
      <alignment horizontal="left" vertical="center" wrapText="1"/>
    </xf>
    <xf numFmtId="0" fontId="0" fillId="0" borderId="17" xfId="0" applyBorder="1" applyAlignment="1">
      <alignment horizontal="left" vertical="center" wrapText="1"/>
    </xf>
    <xf numFmtId="0" fontId="0" fillId="0" borderId="19" xfId="0" applyBorder="1" applyAlignment="1">
      <alignment horizontal="left" vertical="center" wrapText="1"/>
    </xf>
    <xf numFmtId="0" fontId="38" fillId="0" borderId="102" xfId="0" applyFont="1" applyBorder="1" applyAlignment="1">
      <alignment horizontal="center" vertical="center" wrapText="1"/>
    </xf>
    <xf numFmtId="0" fontId="0" fillId="0" borderId="150" xfId="0" applyBorder="1" applyAlignment="1">
      <alignment horizontal="center" vertical="center" wrapText="1"/>
    </xf>
    <xf numFmtId="0" fontId="0" fillId="0" borderId="102" xfId="0" applyBorder="1"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0" fontId="0" fillId="29" borderId="140" xfId="0" applyFill="1" applyBorder="1" applyAlignment="1" applyProtection="1">
      <alignment horizontal="left" vertical="center"/>
      <protection locked="0"/>
    </xf>
    <xf numFmtId="0" fontId="0" fillId="29" borderId="93"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17" xfId="0" applyFill="1" applyBorder="1" applyAlignment="1" applyProtection="1">
      <alignment horizontal="left" vertical="center"/>
      <protection locked="0"/>
    </xf>
    <xf numFmtId="0" fontId="0" fillId="29" borderId="95"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10" xfId="0" applyBorder="1" applyAlignment="1">
      <alignment horizontal="left" vertical="center"/>
    </xf>
    <xf numFmtId="0" fontId="0" fillId="0" borderId="12" xfId="0" applyBorder="1" applyAlignment="1">
      <alignment horizontal="left" vertical="center"/>
    </xf>
    <xf numFmtId="0" fontId="0" fillId="29" borderId="26" xfId="0" applyFill="1" applyBorder="1" applyAlignment="1" applyProtection="1">
      <alignment horizontal="center" vertical="center"/>
      <protection locked="0"/>
    </xf>
    <xf numFmtId="0" fontId="0" fillId="29" borderId="32" xfId="0" applyFill="1" applyBorder="1" applyAlignment="1" applyProtection="1">
      <alignment horizontal="center" vertical="center"/>
      <protection locked="0"/>
    </xf>
    <xf numFmtId="0" fontId="0" fillId="29" borderId="139"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96" xfId="0" applyFill="1" applyBorder="1" applyAlignment="1" applyProtection="1">
      <alignment horizontal="left" vertical="center"/>
      <protection locked="0"/>
    </xf>
    <xf numFmtId="0" fontId="0" fillId="29" borderId="51" xfId="0" applyFill="1" applyBorder="1" applyAlignment="1" applyProtection="1">
      <alignment horizontal="left" vertical="center"/>
      <protection locked="0"/>
    </xf>
    <xf numFmtId="0" fontId="0" fillId="29" borderId="97" xfId="0" applyFill="1" applyBorder="1" applyAlignment="1" applyProtection="1">
      <alignment horizontal="left" vertical="center"/>
      <protection locked="0"/>
    </xf>
    <xf numFmtId="0" fontId="0" fillId="29" borderId="147" xfId="0" applyFill="1" applyBorder="1" applyAlignment="1" applyProtection="1">
      <alignment horizontal="left" vertical="center"/>
      <protection locked="0"/>
    </xf>
    <xf numFmtId="0" fontId="0" fillId="29" borderId="22" xfId="0" applyFill="1" applyBorder="1" applyAlignment="1" applyProtection="1">
      <alignment horizontal="left" vertical="center"/>
      <protection locked="0"/>
    </xf>
    <xf numFmtId="176" fontId="0" fillId="0" borderId="106" xfId="0" applyNumberFormat="1" applyBorder="1" applyAlignment="1">
      <alignment horizontal="right" vertical="center"/>
    </xf>
    <xf numFmtId="0" fontId="0" fillId="0" borderId="0" xfId="0" applyFill="1" applyBorder="1" applyAlignment="1">
      <alignment horizontal="left" vertical="center"/>
    </xf>
    <xf numFmtId="0" fontId="0" fillId="0" borderId="0" xfId="0" applyAlignment="1">
      <alignment horizontal="left" vertical="center"/>
    </xf>
    <xf numFmtId="0" fontId="28" fillId="0" borderId="167" xfId="0" applyFont="1" applyFill="1" applyBorder="1" applyAlignment="1">
      <alignment horizontal="left" vertical="center" wrapText="1"/>
    </xf>
    <xf numFmtId="0" fontId="28" fillId="0" borderId="168" xfId="0" applyFont="1" applyBorder="1" applyAlignment="1">
      <alignment vertical="center" wrapText="1"/>
    </xf>
    <xf numFmtId="0" fontId="28" fillId="0" borderId="169" xfId="0" applyFont="1" applyBorder="1" applyAlignment="1">
      <alignment vertical="center" wrapText="1"/>
    </xf>
    <xf numFmtId="0" fontId="93" fillId="0" borderId="61" xfId="0" applyFont="1" applyFill="1" applyBorder="1" applyAlignment="1">
      <alignment horizontal="center" vertical="center"/>
    </xf>
    <xf numFmtId="0" fontId="93" fillId="0" borderId="168" xfId="0" applyFont="1" applyBorder="1" applyAlignment="1">
      <alignment horizontal="center" vertical="center"/>
    </xf>
    <xf numFmtId="0" fontId="93" fillId="0" borderId="71" xfId="0" applyFont="1" applyBorder="1" applyAlignment="1">
      <alignment horizontal="center" vertical="center"/>
    </xf>
    <xf numFmtId="0" fontId="0" fillId="0" borderId="10" xfId="0" applyBorder="1" applyAlignment="1">
      <alignment vertical="center"/>
    </xf>
    <xf numFmtId="0" fontId="28" fillId="0" borderId="166" xfId="0" applyFont="1" applyFill="1" applyBorder="1" applyAlignment="1">
      <alignment horizontal="left" vertical="center" wrapText="1"/>
    </xf>
    <xf numFmtId="0" fontId="28" fillId="0" borderId="166" xfId="0" applyFont="1" applyBorder="1" applyAlignment="1">
      <alignment vertical="center" wrapText="1"/>
    </xf>
    <xf numFmtId="0" fontId="0" fillId="0" borderId="94" xfId="0" applyBorder="1" applyAlignment="1">
      <alignment horizontal="center" vertical="center" wrapText="1" shrinkToFit="1"/>
    </xf>
    <xf numFmtId="0" fontId="0" fillId="0" borderId="24"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3" fillId="29" borderId="52" xfId="0" applyFont="1" applyFill="1" applyBorder="1" applyAlignment="1" applyProtection="1">
      <alignment horizontal="center" vertical="center"/>
      <protection locked="0"/>
    </xf>
    <xf numFmtId="0" fontId="93" fillId="0" borderId="94" xfId="0" applyFont="1" applyFill="1" applyBorder="1" applyAlignment="1">
      <alignment horizontal="center" vertical="center"/>
    </xf>
    <xf numFmtId="0" fontId="93" fillId="0" borderId="24" xfId="0" applyFont="1" applyBorder="1" applyAlignment="1">
      <alignment horizontal="center" vertical="center"/>
    </xf>
    <xf numFmtId="0" fontId="93" fillId="0" borderId="25" xfId="0" applyFont="1" applyBorder="1" applyAlignment="1">
      <alignment horizontal="center" vertical="center"/>
    </xf>
    <xf numFmtId="0" fontId="0" fillId="29" borderId="12" xfId="0" applyFill="1" applyBorder="1" applyAlignment="1" applyProtection="1">
      <alignment vertical="center"/>
      <protection locked="0"/>
    </xf>
    <xf numFmtId="0" fontId="0" fillId="29" borderId="37" xfId="0" applyFill="1" applyBorder="1" applyAlignment="1" applyProtection="1">
      <alignment vertical="center"/>
      <protection locked="0"/>
    </xf>
    <xf numFmtId="0" fontId="0" fillId="29" borderId="11" xfId="0" applyFill="1" applyBorder="1" applyAlignment="1" applyProtection="1">
      <alignment vertical="center"/>
      <protection locked="0"/>
    </xf>
    <xf numFmtId="0" fontId="28" fillId="0" borderId="33" xfId="0" applyFont="1" applyBorder="1" applyAlignment="1">
      <alignment vertical="center"/>
    </xf>
    <xf numFmtId="0" fontId="28" fillId="0" borderId="0" xfId="0" applyFont="1" applyAlignment="1">
      <alignment vertical="center"/>
    </xf>
    <xf numFmtId="0" fontId="28" fillId="0" borderId="33" xfId="0" applyFont="1" applyBorder="1" applyAlignment="1">
      <alignment vertical="center" wrapText="1"/>
    </xf>
    <xf numFmtId="0" fontId="28" fillId="0" borderId="0" xfId="0" applyFont="1" applyAlignment="1">
      <alignment vertical="center" wrapText="1"/>
    </xf>
    <xf numFmtId="0" fontId="0" fillId="29" borderId="62" xfId="0" applyFill="1" applyBorder="1" applyAlignment="1" applyProtection="1">
      <alignment vertical="center"/>
      <protection locked="0"/>
    </xf>
    <xf numFmtId="0" fontId="0" fillId="29" borderId="52" xfId="0" applyFill="1" applyBorder="1" applyAlignment="1" applyProtection="1">
      <alignment vertical="center"/>
      <protection locked="0"/>
    </xf>
    <xf numFmtId="0" fontId="0" fillId="29" borderId="53" xfId="0" applyFill="1" applyBorder="1" applyAlignment="1" applyProtection="1">
      <alignment vertical="center"/>
      <protection locked="0"/>
    </xf>
    <xf numFmtId="0" fontId="0" fillId="0" borderId="13" xfId="0" applyBorder="1" applyAlignment="1">
      <alignment horizontal="center" vertical="center"/>
    </xf>
    <xf numFmtId="0" fontId="0" fillId="0" borderId="102" xfId="0" applyBorder="1" applyAlignment="1">
      <alignment horizontal="center" vertical="center"/>
    </xf>
    <xf numFmtId="0" fontId="0" fillId="0" borderId="93"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06" xfId="0" applyBorder="1" applyAlignment="1">
      <alignment horizontal="center" vertical="center"/>
    </xf>
    <xf numFmtId="0" fontId="0" fillId="0" borderId="33" xfId="0" applyBorder="1" applyAlignment="1">
      <alignment horizontal="center" vertical="center"/>
    </xf>
    <xf numFmtId="0" fontId="0" fillId="29" borderId="10" xfId="0" applyFill="1" applyBorder="1" applyAlignment="1" applyProtection="1">
      <alignment vertical="center"/>
      <protection locked="0"/>
    </xf>
    <xf numFmtId="0" fontId="93" fillId="0" borderId="36" xfId="0" applyFont="1" applyFill="1" applyBorder="1" applyAlignment="1">
      <alignment horizontal="center" vertical="center"/>
    </xf>
    <xf numFmtId="0" fontId="93" fillId="0" borderId="52" xfId="0" applyFont="1" applyBorder="1" applyAlignment="1">
      <alignment horizontal="center" vertical="center"/>
    </xf>
    <xf numFmtId="0" fontId="93" fillId="0" borderId="156" xfId="0" applyFont="1" applyBorder="1" applyAlignment="1">
      <alignment horizontal="center" vertical="center"/>
    </xf>
    <xf numFmtId="0" fontId="0" fillId="29" borderId="97" xfId="0" applyFill="1" applyBorder="1" applyAlignment="1" applyProtection="1">
      <alignment vertical="center"/>
      <protection locked="0"/>
    </xf>
    <xf numFmtId="0" fontId="29" fillId="0" borderId="94" xfId="0" applyFont="1" applyBorder="1" applyAlignment="1">
      <alignment horizontal="center" vertical="center" wrapText="1"/>
    </xf>
    <xf numFmtId="0" fontId="29" fillId="0" borderId="24" xfId="0" applyFont="1" applyBorder="1" applyAlignment="1">
      <alignment horizontal="center" vertical="center" wrapText="1"/>
    </xf>
    <xf numFmtId="176" fontId="0" fillId="0" borderId="108" xfId="0" applyNumberFormat="1" applyBorder="1" applyAlignment="1">
      <alignment horizontal="righ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0" borderId="168" xfId="0" applyBorder="1" applyAlignment="1">
      <alignment vertical="center" wrapText="1"/>
    </xf>
    <xf numFmtId="0" fontId="0" fillId="0" borderId="169" xfId="0" applyBorder="1" applyAlignment="1">
      <alignment vertical="center" wrapText="1"/>
    </xf>
    <xf numFmtId="0" fontId="103" fillId="29" borderId="36" xfId="0" applyFont="1" applyFill="1" applyBorder="1" applyAlignment="1" applyProtection="1">
      <alignment horizontal="center" vertical="center" shrinkToFit="1"/>
      <protection locked="0"/>
    </xf>
    <xf numFmtId="0" fontId="0" fillId="0" borderId="0" xfId="0" applyAlignment="1">
      <alignment horizontal="left" vertical="top" wrapText="1"/>
    </xf>
    <xf numFmtId="0" fontId="0" fillId="0" borderId="33" xfId="0" applyBorder="1" applyAlignment="1">
      <alignment horizontal="center" vertical="center" wrapText="1"/>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29" borderId="29" xfId="0" applyFill="1" applyBorder="1" applyAlignment="1" applyProtection="1">
      <alignment vertical="center"/>
      <protection locked="0"/>
    </xf>
    <xf numFmtId="0" fontId="0" fillId="29" borderId="118" xfId="0" applyFill="1" applyBorder="1" applyAlignment="1" applyProtection="1">
      <alignment horizontal="left" vertical="center"/>
      <protection locked="0"/>
    </xf>
    <xf numFmtId="0" fontId="0" fillId="29" borderId="119" xfId="0" applyFill="1" applyBorder="1" applyAlignment="1" applyProtection="1">
      <alignment horizontal="left" vertical="center"/>
      <protection locked="0"/>
    </xf>
    <xf numFmtId="0" fontId="0" fillId="29" borderId="120" xfId="0" applyFill="1" applyBorder="1" applyAlignment="1" applyProtection="1">
      <alignment horizontal="left" vertical="center"/>
      <protection locked="0"/>
    </xf>
    <xf numFmtId="0" fontId="41" fillId="29" borderId="56" xfId="48" applyFill="1" applyBorder="1" applyAlignment="1" applyProtection="1">
      <alignment horizontal="left" vertical="center"/>
      <protection locked="0"/>
    </xf>
    <xf numFmtId="0" fontId="0" fillId="29" borderId="29" xfId="0" applyFill="1" applyBorder="1" applyAlignment="1" applyProtection="1">
      <alignment horizontal="left" vertical="center"/>
      <protection locked="0"/>
    </xf>
    <xf numFmtId="0" fontId="0" fillId="29" borderId="62" xfId="0" applyFill="1" applyBorder="1" applyAlignment="1" applyProtection="1">
      <alignment horizontal="left" vertical="center"/>
      <protection locked="0"/>
    </xf>
    <xf numFmtId="0" fontId="0" fillId="29" borderId="27" xfId="0" applyFill="1" applyBorder="1" applyAlignment="1" applyProtection="1">
      <alignment horizontal="left" vertical="center"/>
      <protection locked="0"/>
    </xf>
    <xf numFmtId="0" fontId="0" fillId="0" borderId="0" xfId="0" applyAlignment="1">
      <alignment vertical="center" wrapText="1"/>
    </xf>
    <xf numFmtId="0" fontId="64" fillId="25" borderId="12" xfId="0" applyFont="1" applyFill="1" applyBorder="1" applyAlignment="1" applyProtection="1">
      <alignment vertical="center"/>
    </xf>
    <xf numFmtId="0" fontId="64" fillId="25" borderId="37" xfId="0" applyFont="1" applyFill="1" applyBorder="1" applyAlignment="1" applyProtection="1">
      <alignment vertical="center"/>
    </xf>
    <xf numFmtId="0" fontId="64" fillId="25" borderId="11" xfId="0" applyFont="1" applyFill="1" applyBorder="1" applyAlignment="1" applyProtection="1">
      <alignment vertical="center"/>
    </xf>
    <xf numFmtId="0" fontId="64" fillId="25" borderId="14" xfId="0" applyFont="1" applyFill="1" applyBorder="1" applyAlignment="1" applyProtection="1">
      <alignment horizontal="center" vertical="center"/>
    </xf>
    <xf numFmtId="0" fontId="64" fillId="25" borderId="21" xfId="0" applyFont="1" applyFill="1" applyBorder="1" applyAlignment="1" applyProtection="1">
      <alignment horizontal="center" vertical="center"/>
    </xf>
    <xf numFmtId="0" fontId="64" fillId="25" borderId="15" xfId="0" applyFont="1" applyFill="1" applyBorder="1" applyAlignment="1" applyProtection="1">
      <alignment horizontal="center" vertical="center"/>
    </xf>
    <xf numFmtId="0" fontId="64" fillId="25" borderId="33" xfId="0" applyFont="1" applyFill="1" applyBorder="1" applyAlignment="1" applyProtection="1">
      <alignment horizontal="center" vertical="center"/>
    </xf>
    <xf numFmtId="0" fontId="64" fillId="25" borderId="0" xfId="0" applyFont="1" applyFill="1" applyBorder="1" applyAlignment="1" applyProtection="1">
      <alignment horizontal="center" vertical="center"/>
    </xf>
    <xf numFmtId="0" fontId="64" fillId="25" borderId="16" xfId="0" applyFont="1" applyFill="1" applyBorder="1" applyAlignment="1" applyProtection="1">
      <alignment horizontal="center" vertical="center"/>
    </xf>
    <xf numFmtId="0" fontId="64" fillId="25" borderId="57" xfId="0" applyFont="1" applyFill="1" applyBorder="1" applyAlignment="1" applyProtection="1">
      <alignment horizontal="center" vertical="center" wrapText="1"/>
    </xf>
    <xf numFmtId="0" fontId="64" fillId="25" borderId="19" xfId="0" applyFont="1" applyFill="1" applyBorder="1" applyAlignment="1" applyProtection="1">
      <alignment horizontal="center" vertical="center" wrapText="1"/>
    </xf>
    <xf numFmtId="0" fontId="64" fillId="25" borderId="15" xfId="0" applyFont="1" applyFill="1" applyBorder="1" applyAlignment="1" applyProtection="1">
      <alignment horizontal="center" vertical="center" wrapText="1"/>
    </xf>
    <xf numFmtId="0" fontId="64" fillId="25" borderId="101" xfId="0" applyFont="1" applyFill="1" applyBorder="1" applyAlignment="1" applyProtection="1">
      <alignment horizontal="center" vertical="center" wrapText="1"/>
    </xf>
    <xf numFmtId="0" fontId="64" fillId="25" borderId="93" xfId="0" applyFont="1" applyFill="1" applyBorder="1" applyAlignment="1" applyProtection="1">
      <alignment horizontal="center" vertical="center" textRotation="255"/>
    </xf>
    <xf numFmtId="0" fontId="64" fillId="25" borderId="13" xfId="0" applyFont="1" applyFill="1" applyBorder="1" applyAlignment="1" applyProtection="1">
      <alignment horizontal="center" vertical="center" textRotation="255"/>
    </xf>
    <xf numFmtId="0" fontId="64" fillId="0" borderId="26" xfId="0" applyFont="1" applyFill="1" applyBorder="1" applyAlignment="1" applyProtection="1">
      <alignment vertical="center"/>
    </xf>
    <xf numFmtId="0" fontId="64" fillId="0" borderId="31" xfId="0" applyFont="1" applyFill="1" applyBorder="1" applyAlignment="1" applyProtection="1">
      <alignment vertical="center"/>
    </xf>
    <xf numFmtId="0" fontId="64" fillId="0" borderId="32" xfId="0" applyFont="1" applyFill="1" applyBorder="1" applyAlignment="1" applyProtection="1">
      <alignment vertical="center"/>
    </xf>
    <xf numFmtId="0" fontId="64" fillId="0" borderId="10" xfId="0" applyFont="1" applyFill="1" applyBorder="1" applyAlignment="1" applyProtection="1">
      <alignment horizontal="center" vertical="center"/>
    </xf>
    <xf numFmtId="0" fontId="64" fillId="0" borderId="12" xfId="0" applyFont="1" applyFill="1" applyBorder="1" applyAlignment="1" applyProtection="1">
      <alignment horizontal="center" vertical="center"/>
    </xf>
    <xf numFmtId="0" fontId="64" fillId="25" borderId="17" xfId="0" applyFont="1" applyFill="1" applyBorder="1" applyAlignment="1" applyProtection="1">
      <alignment vertical="center" wrapText="1"/>
    </xf>
    <xf numFmtId="0" fontId="64" fillId="25" borderId="19" xfId="0" applyFont="1" applyFill="1" applyBorder="1" applyAlignment="1" applyProtection="1">
      <alignment vertical="center" wrapText="1"/>
    </xf>
    <xf numFmtId="0" fontId="56" fillId="25" borderId="13" xfId="0" applyFont="1" applyFill="1" applyBorder="1" applyAlignment="1" applyProtection="1">
      <alignment horizontal="center" vertical="center" textRotation="255" wrapText="1"/>
    </xf>
    <xf numFmtId="0" fontId="56" fillId="25" borderId="102" xfId="0" applyFont="1" applyFill="1" applyBorder="1" applyAlignment="1" applyProtection="1">
      <alignment horizontal="center" vertical="center" textRotation="255" wrapText="1"/>
    </xf>
    <xf numFmtId="0" fontId="64" fillId="25" borderId="14" xfId="0" applyFont="1" applyFill="1" applyBorder="1" applyAlignment="1" applyProtection="1">
      <alignment horizontal="center" vertical="center" wrapText="1" shrinkToFit="1"/>
    </xf>
    <xf numFmtId="0" fontId="64" fillId="25" borderId="21" xfId="0" applyFont="1" applyFill="1" applyBorder="1" applyAlignment="1" applyProtection="1">
      <alignment horizontal="center" vertical="center" wrapText="1" shrinkToFit="1"/>
    </xf>
    <xf numFmtId="0" fontId="64" fillId="25" borderId="15" xfId="0" applyFont="1" applyFill="1" applyBorder="1" applyAlignment="1" applyProtection="1">
      <alignment horizontal="center" vertical="center" wrapText="1" shrinkToFit="1"/>
    </xf>
    <xf numFmtId="0" fontId="64" fillId="25" borderId="33" xfId="0" applyFont="1" applyFill="1" applyBorder="1" applyAlignment="1" applyProtection="1">
      <alignment horizontal="center" vertical="center" wrapText="1" shrinkToFit="1"/>
    </xf>
    <xf numFmtId="0" fontId="64" fillId="25" borderId="0" xfId="0" applyFont="1" applyFill="1" applyBorder="1" applyAlignment="1" applyProtection="1">
      <alignment horizontal="center" vertical="center" wrapText="1" shrinkToFit="1"/>
    </xf>
    <xf numFmtId="0" fontId="64" fillId="25" borderId="16" xfId="0" applyFont="1" applyFill="1" applyBorder="1" applyAlignment="1" applyProtection="1">
      <alignment horizontal="center" vertical="center" wrapText="1" shrinkToFit="1"/>
    </xf>
    <xf numFmtId="0" fontId="64" fillId="25" borderId="13" xfId="0" applyFont="1" applyFill="1" applyBorder="1" applyAlignment="1" applyProtection="1">
      <alignment horizontal="center" vertical="center" wrapText="1" shrinkToFit="1"/>
    </xf>
    <xf numFmtId="0" fontId="64" fillId="25" borderId="102" xfId="0" applyFont="1" applyFill="1" applyBorder="1" applyAlignment="1" applyProtection="1">
      <alignment horizontal="center" vertical="center" wrapText="1" shrinkToFit="1"/>
    </xf>
    <xf numFmtId="0" fontId="64" fillId="25" borderId="13" xfId="0" applyFont="1" applyFill="1" applyBorder="1" applyAlignment="1" applyProtection="1">
      <alignment horizontal="center" vertical="center" shrinkToFit="1"/>
    </xf>
    <xf numFmtId="0" fontId="64" fillId="25" borderId="102" xfId="0" applyFont="1" applyFill="1" applyBorder="1" applyAlignment="1" applyProtection="1">
      <alignment horizontal="center" vertical="center" shrinkToFit="1"/>
    </xf>
    <xf numFmtId="0" fontId="64" fillId="25" borderId="14" xfId="0" applyFont="1" applyFill="1" applyBorder="1" applyAlignment="1" applyProtection="1">
      <alignment horizontal="center" vertical="center" shrinkToFit="1"/>
    </xf>
    <xf numFmtId="0" fontId="64" fillId="25" borderId="33" xfId="0" applyFont="1" applyFill="1" applyBorder="1" applyAlignment="1" applyProtection="1">
      <alignment horizontal="center" vertical="center" shrinkToFit="1"/>
    </xf>
    <xf numFmtId="0" fontId="64" fillId="25" borderId="13" xfId="0" applyFont="1" applyFill="1" applyBorder="1" applyAlignment="1" applyProtection="1">
      <alignment horizontal="center" vertical="center" wrapText="1"/>
    </xf>
    <xf numFmtId="0" fontId="64" fillId="25" borderId="102" xfId="0" applyFont="1" applyFill="1" applyBorder="1" applyAlignment="1" applyProtection="1">
      <alignment horizontal="center" vertical="center" wrapText="1"/>
    </xf>
    <xf numFmtId="0" fontId="64" fillId="25" borderId="96" xfId="0" applyFont="1" applyFill="1" applyBorder="1" applyAlignment="1" applyProtection="1">
      <alignment horizontal="center" vertical="center" wrapText="1"/>
    </xf>
    <xf numFmtId="0" fontId="64" fillId="0" borderId="12" xfId="0" applyFont="1" applyFill="1" applyBorder="1" applyAlignment="1" applyProtection="1">
      <alignment vertical="center"/>
    </xf>
    <xf numFmtId="0" fontId="64" fillId="0" borderId="37" xfId="0" applyFont="1" applyFill="1" applyBorder="1" applyAlignment="1" applyProtection="1">
      <alignment vertical="center"/>
    </xf>
    <xf numFmtId="0" fontId="64" fillId="25" borderId="12" xfId="0" applyFont="1" applyFill="1" applyBorder="1" applyAlignment="1" applyProtection="1">
      <alignment vertical="center" wrapText="1"/>
    </xf>
    <xf numFmtId="0" fontId="64" fillId="25" borderId="11" xfId="0" applyFont="1" applyFill="1" applyBorder="1" applyAlignment="1" applyProtection="1">
      <alignment vertical="center" wrapText="1"/>
    </xf>
    <xf numFmtId="0" fontId="64" fillId="25" borderId="14" xfId="0" applyFont="1" applyFill="1" applyBorder="1" applyAlignment="1" applyProtection="1">
      <alignment vertical="center"/>
    </xf>
    <xf numFmtId="0" fontId="64" fillId="25" borderId="21" xfId="0" applyFont="1" applyFill="1" applyBorder="1" applyAlignment="1" applyProtection="1">
      <alignment vertical="center"/>
    </xf>
    <xf numFmtId="0" fontId="64" fillId="25" borderId="14" xfId="0" applyFont="1" applyFill="1" applyBorder="1" applyAlignment="1" applyProtection="1">
      <alignment horizontal="center" vertical="center" wrapText="1"/>
    </xf>
    <xf numFmtId="0" fontId="64" fillId="25" borderId="33" xfId="0" applyFont="1" applyFill="1" applyBorder="1" applyAlignment="1" applyProtection="1">
      <alignment horizontal="center" vertical="center" wrapText="1"/>
    </xf>
    <xf numFmtId="0" fontId="64" fillId="25" borderId="13" xfId="0" applyFont="1" applyFill="1" applyBorder="1" applyAlignment="1" applyProtection="1">
      <alignment horizontal="center" vertical="center"/>
    </xf>
    <xf numFmtId="0" fontId="64" fillId="25" borderId="102" xfId="0" applyFont="1" applyFill="1" applyBorder="1" applyAlignment="1" applyProtection="1">
      <alignment horizontal="center" vertical="center"/>
    </xf>
    <xf numFmtId="0" fontId="64" fillId="25" borderId="16" xfId="0" applyFont="1" applyFill="1" applyBorder="1" applyAlignment="1" applyProtection="1">
      <alignment horizontal="center" vertical="center" wrapText="1"/>
    </xf>
    <xf numFmtId="0" fontId="64" fillId="25" borderId="102" xfId="0" applyFont="1" applyFill="1" applyBorder="1" applyAlignment="1" applyProtection="1">
      <alignment horizontal="center" vertical="center" textRotation="255"/>
    </xf>
    <xf numFmtId="0" fontId="126" fillId="0" borderId="0" xfId="0" applyFont="1" applyFill="1" applyAlignment="1" applyProtection="1">
      <alignment horizontal="center" vertical="center"/>
    </xf>
    <xf numFmtId="0" fontId="127" fillId="0" borderId="0" xfId="0" applyFont="1" applyAlignment="1">
      <alignment horizontal="center" vertical="center"/>
    </xf>
    <xf numFmtId="0" fontId="73" fillId="0" borderId="31" xfId="0" applyFont="1" applyFill="1" applyBorder="1" applyAlignment="1" applyProtection="1">
      <alignment horizontal="center" vertical="center"/>
    </xf>
    <xf numFmtId="0" fontId="76" fillId="25" borderId="0" xfId="0" applyFont="1" applyFill="1" applyBorder="1" applyAlignment="1" applyProtection="1">
      <alignment vertical="center" wrapText="1"/>
    </xf>
    <xf numFmtId="0" fontId="71" fillId="29" borderId="0" xfId="0" applyFont="1" applyFill="1" applyBorder="1" applyAlignment="1" applyProtection="1">
      <alignment vertical="center"/>
      <protection locked="0"/>
    </xf>
    <xf numFmtId="0" fontId="73" fillId="29" borderId="26" xfId="0" applyFont="1" applyFill="1" applyBorder="1" applyAlignment="1" applyProtection="1">
      <alignment horizontal="left" vertical="center" wrapText="1"/>
      <protection locked="0"/>
    </xf>
    <xf numFmtId="0" fontId="73" fillId="29" borderId="31" xfId="0" applyFont="1" applyFill="1" applyBorder="1" applyAlignment="1" applyProtection="1">
      <alignment horizontal="left" vertical="center"/>
      <protection locked="0"/>
    </xf>
    <xf numFmtId="0" fontId="73" fillId="29" borderId="32" xfId="0" applyFont="1" applyFill="1" applyBorder="1" applyAlignment="1" applyProtection="1">
      <alignment horizontal="left" vertical="center"/>
      <protection locked="0"/>
    </xf>
    <xf numFmtId="0" fontId="111" fillId="33" borderId="174" xfId="0" applyFont="1" applyFill="1" applyBorder="1" applyAlignment="1" applyProtection="1">
      <alignment vertical="center" shrinkToFit="1"/>
    </xf>
    <xf numFmtId="0" fontId="0" fillId="0" borderId="175" xfId="0" applyBorder="1" applyAlignment="1" applyProtection="1">
      <alignment vertical="center" shrinkToFit="1"/>
    </xf>
    <xf numFmtId="0" fontId="0" fillId="0" borderId="176" xfId="0" applyBorder="1" applyAlignment="1" applyProtection="1">
      <alignment vertical="center" shrinkToFit="1"/>
    </xf>
    <xf numFmtId="0" fontId="111" fillId="33" borderId="174" xfId="0" applyFont="1" applyFill="1" applyBorder="1" applyAlignment="1" applyProtection="1">
      <alignment vertical="center"/>
    </xf>
    <xf numFmtId="0" fontId="0" fillId="0" borderId="175" xfId="0" applyBorder="1" applyAlignment="1" applyProtection="1">
      <alignment vertical="center"/>
    </xf>
    <xf numFmtId="0" fontId="0" fillId="0" borderId="176" xfId="0" applyBorder="1" applyAlignment="1" applyProtection="1">
      <alignment vertical="center"/>
    </xf>
    <xf numFmtId="0" fontId="111" fillId="32" borderId="178" xfId="0" applyFont="1" applyFill="1" applyBorder="1" applyAlignment="1" applyProtection="1">
      <alignment horizontal="center" vertical="center" shrinkToFit="1"/>
    </xf>
    <xf numFmtId="0" fontId="0" fillId="0" borderId="179" xfId="0" applyBorder="1" applyAlignment="1" applyProtection="1">
      <alignment vertical="center" shrinkToFit="1"/>
    </xf>
    <xf numFmtId="0" fontId="111" fillId="33" borderId="180" xfId="0" applyFont="1" applyFill="1" applyBorder="1" applyAlignment="1" applyProtection="1">
      <alignment vertical="center" shrinkToFit="1"/>
    </xf>
    <xf numFmtId="0" fontId="0" fillId="0" borderId="177" xfId="0" applyBorder="1" applyAlignment="1" applyProtection="1">
      <alignment vertical="center" shrinkToFit="1"/>
    </xf>
    <xf numFmtId="0" fontId="0" fillId="0" borderId="181" xfId="0" applyBorder="1" applyAlignment="1" applyProtection="1">
      <alignment vertical="center" shrinkToFit="1"/>
    </xf>
    <xf numFmtId="0" fontId="0" fillId="0" borderId="182" xfId="0" applyBorder="1" applyAlignment="1" applyProtection="1">
      <alignment vertical="center" shrinkToFit="1"/>
    </xf>
    <xf numFmtId="0" fontId="0" fillId="0" borderId="183" xfId="0" applyBorder="1" applyAlignment="1" applyProtection="1">
      <alignment vertical="center" shrinkToFit="1"/>
    </xf>
    <xf numFmtId="0" fontId="0" fillId="0" borderId="184" xfId="0" applyBorder="1" applyAlignment="1" applyProtection="1">
      <alignment vertical="center" shrinkToFit="1"/>
    </xf>
    <xf numFmtId="0" fontId="76" fillId="0" borderId="26" xfId="0" applyFont="1" applyFill="1" applyBorder="1" applyAlignment="1" applyProtection="1">
      <alignment horizontal="center" vertical="center"/>
      <protection locked="0"/>
    </xf>
    <xf numFmtId="0" fontId="76" fillId="0" borderId="31" xfId="0" applyFont="1" applyFill="1" applyBorder="1" applyAlignment="1" applyProtection="1">
      <alignment horizontal="center" vertical="center"/>
      <protection locked="0"/>
    </xf>
    <xf numFmtId="0" fontId="71" fillId="0" borderId="12" xfId="0" applyFont="1" applyFill="1" applyBorder="1" applyAlignment="1" applyProtection="1">
      <alignment vertical="center" wrapText="1"/>
    </xf>
    <xf numFmtId="0" fontId="71" fillId="0" borderId="37" xfId="0" applyFont="1" applyFill="1" applyBorder="1" applyAlignment="1" applyProtection="1">
      <alignment vertical="center" wrapText="1"/>
    </xf>
    <xf numFmtId="0" fontId="71" fillId="0" borderId="71" xfId="0" applyFont="1" applyFill="1" applyBorder="1" applyAlignment="1" applyProtection="1">
      <alignment vertical="center" wrapText="1"/>
    </xf>
    <xf numFmtId="0" fontId="73" fillId="29" borderId="26" xfId="0" applyFont="1" applyFill="1" applyBorder="1" applyAlignment="1" applyProtection="1">
      <alignment vertical="center" wrapText="1"/>
      <protection locked="0"/>
    </xf>
    <xf numFmtId="0" fontId="73" fillId="29" borderId="31" xfId="0" applyFont="1" applyFill="1" applyBorder="1" applyAlignment="1" applyProtection="1">
      <alignment vertical="center"/>
      <protection locked="0"/>
    </xf>
    <xf numFmtId="0" fontId="73" fillId="29" borderId="32" xfId="0" applyFont="1" applyFill="1" applyBorder="1" applyAlignment="1" applyProtection="1">
      <alignment vertical="center"/>
      <protection locked="0"/>
    </xf>
    <xf numFmtId="0" fontId="111" fillId="33" borderId="175" xfId="0" applyFont="1" applyFill="1" applyBorder="1" applyAlignment="1" applyProtection="1">
      <alignment vertical="center" shrinkToFit="1"/>
    </xf>
    <xf numFmtId="0" fontId="115" fillId="0" borderId="175" xfId="0" applyFont="1" applyBorder="1" applyAlignment="1" applyProtection="1">
      <alignment vertical="center" shrinkToFit="1"/>
    </xf>
    <xf numFmtId="0" fontId="115" fillId="0" borderId="176" xfId="0" applyFont="1" applyBorder="1" applyAlignment="1" applyProtection="1">
      <alignment vertical="center" shrinkToFit="1"/>
    </xf>
    <xf numFmtId="0" fontId="76" fillId="29" borderId="88" xfId="0" applyFont="1" applyFill="1" applyBorder="1" applyAlignment="1" applyProtection="1">
      <alignment vertical="center" wrapText="1"/>
      <protection locked="0"/>
    </xf>
    <xf numFmtId="49" fontId="71" fillId="0" borderId="12" xfId="0" applyNumberFormat="1" applyFont="1" applyFill="1" applyBorder="1" applyAlignment="1" applyProtection="1">
      <alignment horizontal="center" vertical="center" wrapText="1"/>
    </xf>
    <xf numFmtId="49" fontId="71" fillId="0" borderId="37" xfId="0" applyNumberFormat="1" applyFont="1" applyFill="1" applyBorder="1" applyAlignment="1" applyProtection="1">
      <alignment horizontal="center" vertical="center" wrapText="1"/>
    </xf>
    <xf numFmtId="49" fontId="71" fillId="0" borderId="11" xfId="0" applyNumberFormat="1" applyFont="1" applyFill="1" applyBorder="1" applyAlignment="1" applyProtection="1">
      <alignment horizontal="center" vertical="center" wrapText="1"/>
    </xf>
    <xf numFmtId="0" fontId="76" fillId="0" borderId="64" xfId="0" applyFont="1" applyFill="1" applyBorder="1" applyAlignment="1" applyProtection="1">
      <alignment vertical="center" wrapText="1"/>
      <protection locked="0"/>
    </xf>
    <xf numFmtId="0" fontId="76" fillId="0" borderId="65" xfId="0" applyFont="1" applyFill="1" applyBorder="1" applyAlignment="1" applyProtection="1">
      <alignment vertical="center" wrapText="1"/>
      <protection locked="0"/>
    </xf>
    <xf numFmtId="0" fontId="76" fillId="0" borderId="66" xfId="0" applyFont="1" applyFill="1" applyBorder="1" applyAlignment="1" applyProtection="1">
      <alignment vertical="center" wrapText="1"/>
      <protection locked="0"/>
    </xf>
    <xf numFmtId="0" fontId="76" fillId="0" borderId="67" xfId="0" applyFont="1" applyFill="1" applyBorder="1" applyAlignment="1" applyProtection="1">
      <alignment horizontal="left" vertical="center" wrapText="1"/>
      <protection locked="0"/>
    </xf>
    <xf numFmtId="0" fontId="76" fillId="0" borderId="55" xfId="0" applyFont="1" applyFill="1" applyBorder="1" applyAlignment="1" applyProtection="1">
      <alignment horizontal="left" vertical="center" wrapText="1"/>
      <protection locked="0"/>
    </xf>
    <xf numFmtId="0" fontId="76" fillId="0" borderId="68" xfId="0" applyFont="1" applyFill="1" applyBorder="1" applyAlignment="1" applyProtection="1">
      <alignment horizontal="left" vertical="center" wrapText="1"/>
      <protection locked="0"/>
    </xf>
    <xf numFmtId="0" fontId="76" fillId="0" borderId="74" xfId="0" applyFont="1" applyFill="1" applyBorder="1" applyAlignment="1" applyProtection="1">
      <alignment horizontal="left" vertical="center" wrapText="1"/>
      <protection locked="0"/>
    </xf>
    <xf numFmtId="0" fontId="76" fillId="0" borderId="75" xfId="0" applyFont="1" applyFill="1" applyBorder="1" applyAlignment="1" applyProtection="1">
      <alignment horizontal="left" vertical="center" wrapText="1"/>
      <protection locked="0"/>
    </xf>
    <xf numFmtId="0" fontId="76" fillId="0" borderId="83" xfId="0" applyFont="1" applyFill="1" applyBorder="1" applyAlignment="1" applyProtection="1">
      <alignment horizontal="left" vertical="center" wrapText="1"/>
      <protection locked="0"/>
    </xf>
    <xf numFmtId="0" fontId="76" fillId="0" borderId="21" xfId="0" applyFont="1" applyFill="1" applyBorder="1" applyAlignment="1" applyProtection="1">
      <alignment vertical="top" wrapText="1"/>
    </xf>
    <xf numFmtId="0" fontId="124" fillId="29" borderId="26" xfId="0" applyFont="1" applyFill="1" applyBorder="1" applyAlignment="1" applyProtection="1">
      <alignment horizontal="left" vertical="center" wrapText="1"/>
      <protection locked="0"/>
    </xf>
    <xf numFmtId="0" fontId="124" fillId="29" borderId="31" xfId="0" applyFont="1" applyFill="1" applyBorder="1" applyAlignment="1" applyProtection="1">
      <alignment horizontal="left" vertical="center" wrapText="1"/>
      <protection locked="0"/>
    </xf>
    <xf numFmtId="0" fontId="124" fillId="29" borderId="32" xfId="0" applyFont="1" applyFill="1" applyBorder="1" applyAlignment="1" applyProtection="1">
      <alignment horizontal="left" vertical="center" wrapText="1"/>
      <protection locked="0"/>
    </xf>
    <xf numFmtId="0" fontId="78" fillId="0" borderId="59" xfId="0" applyFont="1" applyFill="1" applyBorder="1" applyAlignment="1" applyProtection="1">
      <alignment horizontal="center" vertical="center"/>
      <protection locked="0"/>
    </xf>
    <xf numFmtId="0" fontId="78" fillId="0" borderId="41" xfId="0" applyFont="1" applyFill="1" applyBorder="1" applyAlignment="1" applyProtection="1">
      <alignment horizontal="center" vertical="center"/>
      <protection locked="0"/>
    </xf>
    <xf numFmtId="0" fontId="73" fillId="29" borderId="31" xfId="0" applyFont="1" applyFill="1" applyBorder="1" applyAlignment="1" applyProtection="1">
      <alignment horizontal="left" vertical="center" wrapText="1"/>
      <protection locked="0"/>
    </xf>
    <xf numFmtId="0" fontId="73" fillId="29" borderId="32" xfId="0" applyFont="1" applyFill="1" applyBorder="1" applyAlignment="1" applyProtection="1">
      <alignment horizontal="left" vertical="center" wrapText="1"/>
      <protection locked="0"/>
    </xf>
    <xf numFmtId="49" fontId="71" fillId="0" borderId="14" xfId="0" applyNumberFormat="1" applyFont="1" applyFill="1" applyBorder="1" applyAlignment="1" applyProtection="1">
      <alignment horizontal="center" vertical="center" wrapText="1"/>
    </xf>
    <xf numFmtId="49" fontId="71" fillId="0" borderId="21" xfId="0" applyNumberFormat="1" applyFont="1" applyFill="1" applyBorder="1" applyAlignment="1" applyProtection="1">
      <alignment horizontal="center" vertical="center" wrapText="1"/>
    </xf>
    <xf numFmtId="49" fontId="71" fillId="0" borderId="15" xfId="0" applyNumberFormat="1" applyFont="1" applyFill="1" applyBorder="1" applyAlignment="1" applyProtection="1">
      <alignment horizontal="center" vertical="center" wrapText="1"/>
    </xf>
    <xf numFmtId="0" fontId="73" fillId="0" borderId="85" xfId="0" applyFont="1" applyFill="1" applyBorder="1" applyAlignment="1" applyProtection="1">
      <alignment horizontal="center" vertical="center"/>
      <protection locked="0"/>
    </xf>
    <xf numFmtId="0" fontId="73" fillId="0" borderId="86" xfId="0" applyFont="1" applyFill="1" applyBorder="1" applyAlignment="1" applyProtection="1">
      <alignment horizontal="center" vertical="center"/>
      <protection locked="0"/>
    </xf>
    <xf numFmtId="0" fontId="73" fillId="0" borderId="114" xfId="0" applyFont="1" applyFill="1" applyBorder="1" applyAlignment="1" applyProtection="1">
      <alignment horizontal="center" vertical="center"/>
      <protection locked="0"/>
    </xf>
    <xf numFmtId="0" fontId="71" fillId="0" borderId="49" xfId="0" applyFont="1" applyFill="1" applyBorder="1" applyAlignment="1" applyProtection="1">
      <alignment horizontal="left" vertical="center" wrapText="1"/>
      <protection locked="0"/>
    </xf>
    <xf numFmtId="0" fontId="71" fillId="0" borderId="37" xfId="0" applyFont="1" applyFill="1" applyBorder="1" applyAlignment="1" applyProtection="1">
      <alignment horizontal="left" vertical="center" wrapText="1"/>
      <protection locked="0"/>
    </xf>
    <xf numFmtId="0" fontId="71" fillId="0" borderId="18" xfId="0" applyFont="1" applyFill="1" applyBorder="1" applyAlignment="1" applyProtection="1">
      <alignment horizontal="left" vertical="center" wrapText="1"/>
      <protection locked="0"/>
    </xf>
    <xf numFmtId="0" fontId="71" fillId="0" borderId="19" xfId="0" applyFont="1" applyFill="1" applyBorder="1" applyAlignment="1" applyProtection="1">
      <alignment horizontal="left" vertical="center" wrapText="1"/>
      <protection locked="0"/>
    </xf>
    <xf numFmtId="0" fontId="71" fillId="0" borderId="82" xfId="0" applyFont="1" applyFill="1" applyBorder="1" applyAlignment="1" applyProtection="1">
      <alignment horizontal="center" vertical="center"/>
      <protection locked="0"/>
    </xf>
    <xf numFmtId="0" fontId="71" fillId="0" borderId="50" xfId="0" applyFont="1" applyFill="1" applyBorder="1" applyAlignment="1" applyProtection="1">
      <alignment horizontal="center" vertical="center"/>
      <protection locked="0"/>
    </xf>
    <xf numFmtId="0" fontId="71" fillId="0" borderId="41" xfId="0" applyFont="1" applyFill="1" applyBorder="1" applyAlignment="1" applyProtection="1">
      <alignment horizontal="left" vertical="center" wrapText="1"/>
      <protection locked="0"/>
    </xf>
    <xf numFmtId="0" fontId="71" fillId="0" borderId="0" xfId="0" applyFont="1" applyFill="1" applyBorder="1" applyAlignment="1" applyProtection="1">
      <alignment horizontal="left" vertical="center" wrapText="1"/>
      <protection locked="0"/>
    </xf>
    <xf numFmtId="0" fontId="71" fillId="0" borderId="76" xfId="0" applyFont="1" applyFill="1" applyBorder="1" applyAlignment="1" applyProtection="1">
      <alignment horizontal="left" vertical="center" wrapText="1"/>
      <protection locked="0"/>
    </xf>
    <xf numFmtId="0" fontId="119" fillId="29" borderId="59" xfId="0" applyFont="1" applyFill="1" applyBorder="1" applyAlignment="1" applyProtection="1">
      <alignment horizontal="center" vertical="center"/>
      <protection locked="0"/>
    </xf>
    <xf numFmtId="0" fontId="78" fillId="0" borderId="77" xfId="0" applyFont="1" applyFill="1" applyBorder="1" applyAlignment="1" applyProtection="1">
      <alignment horizontal="center" vertical="center"/>
      <protection locked="0"/>
    </xf>
    <xf numFmtId="0" fontId="76" fillId="25" borderId="55" xfId="0" applyFont="1" applyFill="1" applyBorder="1" applyAlignment="1" applyProtection="1">
      <alignment horizontal="left" vertical="center" wrapText="1"/>
    </xf>
    <xf numFmtId="0" fontId="76" fillId="25" borderId="78" xfId="0" applyFont="1" applyFill="1" applyBorder="1" applyAlignment="1" applyProtection="1">
      <alignment horizontal="left" vertical="center" wrapText="1"/>
    </xf>
    <xf numFmtId="0" fontId="76" fillId="25" borderId="55" xfId="0" applyFont="1" applyFill="1" applyBorder="1" applyAlignment="1" applyProtection="1">
      <alignment horizontal="left" vertical="center" wrapText="1"/>
      <protection locked="0"/>
    </xf>
    <xf numFmtId="0" fontId="73" fillId="0" borderId="102" xfId="0" applyFont="1" applyFill="1" applyBorder="1" applyAlignment="1" applyProtection="1">
      <alignment horizontal="center" vertical="center"/>
    </xf>
    <xf numFmtId="0" fontId="71" fillId="0" borderId="12" xfId="0" applyFont="1" applyFill="1" applyBorder="1" applyAlignment="1" applyProtection="1">
      <alignment vertical="center" wrapText="1"/>
      <protection locked="0"/>
    </xf>
    <xf numFmtId="0" fontId="71" fillId="0" borderId="37" xfId="0" applyFont="1" applyFill="1" applyBorder="1" applyAlignment="1" applyProtection="1">
      <alignment vertical="center" wrapText="1"/>
      <protection locked="0"/>
    </xf>
    <xf numFmtId="0" fontId="71" fillId="0" borderId="11" xfId="0" applyFont="1" applyFill="1" applyBorder="1" applyAlignment="1" applyProtection="1">
      <alignment vertical="center" wrapText="1"/>
      <protection locked="0"/>
    </xf>
    <xf numFmtId="0" fontId="76" fillId="25" borderId="75" xfId="0" applyFont="1" applyFill="1" applyBorder="1" applyAlignment="1" applyProtection="1">
      <alignment vertical="center" wrapText="1"/>
    </xf>
    <xf numFmtId="0" fontId="76" fillId="25" borderId="55" xfId="0" applyFont="1" applyFill="1" applyBorder="1" applyAlignment="1" applyProtection="1">
      <alignment vertical="center" wrapText="1"/>
    </xf>
    <xf numFmtId="0" fontId="71" fillId="0" borderId="48" xfId="0" applyFont="1" applyFill="1" applyBorder="1" applyAlignment="1" applyProtection="1">
      <alignment horizontal="left" vertical="center" wrapText="1"/>
      <protection locked="0"/>
    </xf>
    <xf numFmtId="0" fontId="71" fillId="0" borderId="21" xfId="0" applyFont="1" applyFill="1" applyBorder="1" applyAlignment="1" applyProtection="1">
      <alignment horizontal="left" vertical="center" wrapText="1"/>
      <protection locked="0"/>
    </xf>
    <xf numFmtId="0" fontId="71" fillId="0" borderId="47" xfId="0" applyFont="1" applyFill="1" applyBorder="1" applyAlignment="1" applyProtection="1">
      <alignment horizontal="left" vertical="center" wrapText="1"/>
      <protection locked="0"/>
    </xf>
    <xf numFmtId="0" fontId="71" fillId="0" borderId="14" xfId="0" applyFont="1" applyFill="1" applyBorder="1" applyAlignment="1" applyProtection="1">
      <alignment vertical="center" wrapText="1"/>
      <protection locked="0"/>
    </xf>
    <xf numFmtId="0" fontId="71" fillId="0" borderId="21" xfId="0" applyFont="1" applyFill="1" applyBorder="1" applyAlignment="1" applyProtection="1">
      <alignment vertical="center" wrapText="1"/>
      <protection locked="0"/>
    </xf>
    <xf numFmtId="0" fontId="71" fillId="0" borderId="15" xfId="0" applyFont="1" applyFill="1" applyBorder="1" applyAlignment="1" applyProtection="1">
      <alignment vertical="center" wrapText="1"/>
      <protection locked="0"/>
    </xf>
    <xf numFmtId="0" fontId="71" fillId="0" borderId="17" xfId="0" applyFont="1" applyFill="1" applyBorder="1" applyAlignment="1" applyProtection="1">
      <alignment vertical="center" wrapText="1"/>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71" xfId="0" applyFont="1" applyFill="1" applyBorder="1" applyAlignment="1" applyProtection="1">
      <alignment vertical="center" wrapText="1"/>
      <protection locked="0"/>
    </xf>
    <xf numFmtId="0" fontId="71" fillId="0" borderId="33" xfId="0" applyFont="1" applyFill="1" applyBorder="1" applyAlignment="1" applyProtection="1">
      <alignment vertical="center" wrapText="1"/>
      <protection locked="0"/>
    </xf>
    <xf numFmtId="0" fontId="71" fillId="0" borderId="0" xfId="0" applyFont="1" applyFill="1" applyBorder="1" applyAlignment="1" applyProtection="1">
      <alignment vertical="center" wrapText="1"/>
      <protection locked="0"/>
    </xf>
    <xf numFmtId="0" fontId="73" fillId="0" borderId="0" xfId="0" applyFont="1" applyFill="1" applyBorder="1" applyAlignment="1" applyProtection="1">
      <alignment horizontal="center" vertical="center"/>
    </xf>
    <xf numFmtId="0" fontId="76" fillId="25" borderId="0" xfId="0" applyFont="1" applyFill="1" applyBorder="1" applyAlignment="1" applyProtection="1">
      <alignment horizontal="left" vertical="center" wrapText="1"/>
    </xf>
    <xf numFmtId="0" fontId="76" fillId="0" borderId="0" xfId="0" applyFont="1" applyFill="1" applyBorder="1" applyAlignment="1" applyProtection="1">
      <alignment vertical="center" wrapText="1"/>
    </xf>
    <xf numFmtId="176" fontId="76" fillId="25" borderId="0" xfId="0" applyNumberFormat="1" applyFont="1" applyFill="1" applyBorder="1" applyAlignment="1" applyProtection="1">
      <alignment vertical="center" shrinkToFit="1"/>
    </xf>
    <xf numFmtId="0" fontId="73" fillId="0" borderId="141" xfId="0" applyFont="1" applyFill="1" applyBorder="1" applyAlignment="1" applyProtection="1">
      <alignment horizontal="center" vertical="center"/>
    </xf>
    <xf numFmtId="0" fontId="73" fillId="0" borderId="19" xfId="0" applyFont="1" applyFill="1" applyBorder="1" applyAlignment="1" applyProtection="1">
      <alignment horizontal="center" vertical="center"/>
    </xf>
    <xf numFmtId="0" fontId="76" fillId="25" borderId="14" xfId="0" applyFont="1" applyFill="1" applyBorder="1" applyAlignment="1" applyProtection="1">
      <alignment horizontal="center" vertical="center"/>
    </xf>
    <xf numFmtId="0" fontId="76" fillId="25" borderId="21" xfId="0" applyFont="1" applyFill="1" applyBorder="1" applyAlignment="1" applyProtection="1">
      <alignment horizontal="center" vertical="center"/>
    </xf>
    <xf numFmtId="0" fontId="76" fillId="25" borderId="11" xfId="0" applyFont="1" applyFill="1" applyBorder="1" applyAlignment="1" applyProtection="1">
      <alignment horizontal="center" vertical="center"/>
    </xf>
    <xf numFmtId="176" fontId="73" fillId="0" borderId="44" xfId="0" applyNumberFormat="1" applyFont="1" applyFill="1" applyBorder="1" applyAlignment="1" applyProtection="1">
      <alignment vertical="center"/>
    </xf>
    <xf numFmtId="176" fontId="73" fillId="0" borderId="45" xfId="0" applyNumberFormat="1" applyFont="1" applyFill="1" applyBorder="1" applyAlignment="1" applyProtection="1">
      <alignment vertical="center"/>
    </xf>
    <xf numFmtId="176" fontId="73" fillId="0" borderId="46" xfId="0" applyNumberFormat="1" applyFont="1" applyFill="1" applyBorder="1" applyAlignment="1" applyProtection="1">
      <alignment vertical="center"/>
    </xf>
    <xf numFmtId="0" fontId="73" fillId="25" borderId="128" xfId="0" applyFont="1" applyFill="1" applyBorder="1" applyAlignment="1" applyProtection="1">
      <alignment horizontal="center" vertical="center"/>
    </xf>
    <xf numFmtId="0" fontId="73" fillId="25" borderId="129" xfId="0" applyFont="1" applyFill="1" applyBorder="1" applyAlignment="1" applyProtection="1">
      <alignment horizontal="center" vertical="center"/>
    </xf>
    <xf numFmtId="0" fontId="73" fillId="25" borderId="130" xfId="0" applyFont="1" applyFill="1" applyBorder="1" applyAlignment="1" applyProtection="1">
      <alignment horizontal="center" vertical="center"/>
    </xf>
    <xf numFmtId="0" fontId="73" fillId="25" borderId="132" xfId="0" applyFont="1" applyFill="1" applyBorder="1" applyAlignment="1" applyProtection="1">
      <alignment horizontal="center" vertical="center"/>
    </xf>
    <xf numFmtId="0" fontId="73" fillId="25" borderId="133" xfId="0" applyFont="1" applyFill="1" applyBorder="1" applyAlignment="1" applyProtection="1">
      <alignment horizontal="center" vertical="center"/>
    </xf>
    <xf numFmtId="0" fontId="73" fillId="25" borderId="134" xfId="0" applyFont="1" applyFill="1" applyBorder="1" applyAlignment="1" applyProtection="1">
      <alignment horizontal="center" vertical="center"/>
    </xf>
    <xf numFmtId="178" fontId="73" fillId="0" borderId="26" xfId="0" applyNumberFormat="1" applyFont="1" applyFill="1" applyBorder="1" applyAlignment="1" applyProtection="1">
      <alignment vertical="center"/>
    </xf>
    <xf numFmtId="178" fontId="73" fillId="0" borderId="31" xfId="0" applyNumberFormat="1" applyFont="1" applyFill="1" applyBorder="1" applyAlignment="1" applyProtection="1">
      <alignment vertical="center"/>
    </xf>
    <xf numFmtId="178" fontId="73" fillId="0" borderId="32" xfId="0" applyNumberFormat="1" applyFont="1" applyFill="1" applyBorder="1" applyAlignment="1" applyProtection="1">
      <alignment vertical="center"/>
    </xf>
    <xf numFmtId="0" fontId="0" fillId="0" borderId="0" xfId="0" applyBorder="1" applyAlignment="1" applyProtection="1">
      <alignment vertical="center" shrinkToFit="1"/>
    </xf>
    <xf numFmtId="176" fontId="76" fillId="25" borderId="78" xfId="0" applyNumberFormat="1" applyFont="1" applyFill="1" applyBorder="1" applyAlignment="1" applyProtection="1">
      <alignment vertical="center" shrinkToFit="1"/>
    </xf>
    <xf numFmtId="176" fontId="73" fillId="25" borderId="135" xfId="0" applyNumberFormat="1" applyFont="1" applyFill="1" applyBorder="1" applyAlignment="1" applyProtection="1">
      <alignment horizontal="center" vertical="center"/>
    </xf>
    <xf numFmtId="176" fontId="73" fillId="25" borderId="136" xfId="0" applyNumberFormat="1" applyFont="1" applyFill="1" applyBorder="1" applyAlignment="1" applyProtection="1">
      <alignment horizontal="center" vertical="center"/>
    </xf>
    <xf numFmtId="176" fontId="73" fillId="25" borderId="137" xfId="0" applyNumberFormat="1" applyFont="1" applyFill="1" applyBorder="1" applyAlignment="1" applyProtection="1">
      <alignment horizontal="center" vertical="center"/>
    </xf>
    <xf numFmtId="176" fontId="73" fillId="25" borderId="33" xfId="0" applyNumberFormat="1" applyFont="1" applyFill="1" applyBorder="1" applyAlignment="1" applyProtection="1">
      <alignment vertical="center"/>
    </xf>
    <xf numFmtId="176" fontId="73" fillId="25" borderId="0" xfId="0" applyNumberFormat="1" applyFont="1" applyFill="1" applyBorder="1" applyAlignment="1" applyProtection="1">
      <alignment vertical="center"/>
    </xf>
    <xf numFmtId="182" fontId="73" fillId="0" borderId="44" xfId="0" applyNumberFormat="1" applyFont="1" applyFill="1" applyBorder="1" applyAlignment="1" applyProtection="1">
      <alignment vertical="center"/>
    </xf>
    <xf numFmtId="182" fontId="73" fillId="0" borderId="45" xfId="0" applyNumberFormat="1" applyFont="1" applyFill="1" applyBorder="1" applyAlignment="1" applyProtection="1">
      <alignment vertical="center"/>
    </xf>
    <xf numFmtId="182" fontId="73" fillId="0" borderId="46" xfId="0" applyNumberFormat="1" applyFont="1" applyFill="1" applyBorder="1" applyAlignment="1" applyProtection="1">
      <alignment vertical="center"/>
    </xf>
    <xf numFmtId="0" fontId="78" fillId="0" borderId="72" xfId="0" applyFont="1" applyFill="1" applyBorder="1" applyAlignment="1" applyProtection="1">
      <alignment horizontal="left" vertical="center" wrapText="1"/>
    </xf>
    <xf numFmtId="0" fontId="78" fillId="0" borderId="55" xfId="0" applyFont="1" applyFill="1" applyBorder="1" applyAlignment="1" applyProtection="1">
      <alignment horizontal="left" vertical="center" wrapText="1"/>
    </xf>
    <xf numFmtId="0" fontId="71" fillId="25" borderId="103" xfId="0" applyFont="1" applyFill="1" applyBorder="1" applyAlignment="1" applyProtection="1">
      <alignment vertical="center" wrapText="1"/>
    </xf>
    <xf numFmtId="0" fontId="71" fillId="25" borderId="65" xfId="0" applyFont="1" applyFill="1" applyBorder="1" applyAlignment="1" applyProtection="1">
      <alignment vertical="center" wrapText="1"/>
    </xf>
    <xf numFmtId="0" fontId="71" fillId="25" borderId="104" xfId="0" applyFont="1" applyFill="1" applyBorder="1" applyAlignment="1" applyProtection="1">
      <alignment vertical="center" wrapText="1"/>
    </xf>
    <xf numFmtId="176" fontId="73" fillId="25" borderId="0" xfId="0" applyNumberFormat="1" applyFont="1" applyFill="1" applyBorder="1" applyAlignment="1" applyProtection="1">
      <alignment horizontal="right" vertical="center"/>
    </xf>
    <xf numFmtId="0" fontId="73" fillId="25" borderId="0" xfId="0" applyFont="1" applyFill="1" applyBorder="1" applyAlignment="1" applyProtection="1">
      <alignment horizontal="right" vertical="center"/>
    </xf>
    <xf numFmtId="0" fontId="73" fillId="0" borderId="55" xfId="0" applyFont="1" applyFill="1" applyBorder="1" applyAlignment="1" applyProtection="1">
      <alignment horizontal="center" vertical="center"/>
    </xf>
    <xf numFmtId="0" fontId="73" fillId="0" borderId="68" xfId="0" applyFont="1" applyFill="1" applyBorder="1" applyAlignment="1" applyProtection="1">
      <alignment horizontal="center" vertical="center"/>
    </xf>
    <xf numFmtId="176" fontId="73" fillId="25" borderId="26" xfId="0" applyNumberFormat="1" applyFont="1" applyFill="1" applyBorder="1" applyAlignment="1" applyProtection="1">
      <alignment vertical="center"/>
    </xf>
    <xf numFmtId="176" fontId="73" fillId="25" borderId="31" xfId="0" applyNumberFormat="1" applyFont="1" applyFill="1" applyBorder="1" applyAlignment="1" applyProtection="1">
      <alignment vertical="center"/>
    </xf>
    <xf numFmtId="176" fontId="73" fillId="25" borderId="32" xfId="0" applyNumberFormat="1" applyFont="1" applyFill="1" applyBorder="1" applyAlignment="1" applyProtection="1">
      <alignment vertical="center"/>
    </xf>
    <xf numFmtId="0" fontId="76" fillId="0" borderId="0" xfId="0" applyFont="1" applyFill="1" applyBorder="1" applyAlignment="1" applyProtection="1">
      <alignment horizontal="left" vertical="top" wrapText="1"/>
    </xf>
    <xf numFmtId="0" fontId="73" fillId="0" borderId="37" xfId="0" applyFont="1" applyFill="1" applyBorder="1" applyAlignment="1" applyProtection="1">
      <alignment horizontal="center" vertical="center"/>
    </xf>
    <xf numFmtId="0" fontId="73" fillId="0" borderId="11" xfId="0" applyFont="1" applyFill="1" applyBorder="1" applyAlignment="1" applyProtection="1">
      <alignment horizontal="center" vertical="center"/>
    </xf>
    <xf numFmtId="0" fontId="76" fillId="0" borderId="0" xfId="0" applyFont="1" applyFill="1" applyAlignment="1" applyProtection="1">
      <alignment horizontal="left" vertical="top" wrapText="1"/>
    </xf>
    <xf numFmtId="0" fontId="73" fillId="0" borderId="16" xfId="0" applyFont="1" applyFill="1" applyBorder="1" applyAlignment="1" applyProtection="1">
      <alignment horizontal="center" vertical="center"/>
    </xf>
    <xf numFmtId="176" fontId="73" fillId="0" borderId="26" xfId="0" applyNumberFormat="1" applyFont="1" applyFill="1" applyBorder="1" applyAlignment="1" applyProtection="1">
      <alignment horizontal="right" vertical="center"/>
    </xf>
    <xf numFmtId="176" fontId="73" fillId="0" borderId="31" xfId="0" applyNumberFormat="1" applyFont="1" applyFill="1" applyBorder="1" applyAlignment="1" applyProtection="1">
      <alignment horizontal="right" vertical="center"/>
    </xf>
    <xf numFmtId="176" fontId="73" fillId="0" borderId="32" xfId="0" applyNumberFormat="1" applyFont="1" applyFill="1" applyBorder="1" applyAlignment="1" applyProtection="1">
      <alignment horizontal="right" vertical="center"/>
    </xf>
    <xf numFmtId="0" fontId="73" fillId="0" borderId="31" xfId="0" applyFont="1" applyFill="1" applyBorder="1" applyAlignment="1" applyProtection="1">
      <alignment horizontal="right" vertical="center"/>
    </xf>
    <xf numFmtId="0" fontId="73" fillId="0" borderId="32" xfId="0" applyFont="1" applyFill="1" applyBorder="1" applyAlignment="1" applyProtection="1">
      <alignment horizontal="right" vertical="center"/>
    </xf>
    <xf numFmtId="0" fontId="73" fillId="0" borderId="75" xfId="0" applyFont="1" applyFill="1" applyBorder="1" applyAlignment="1" applyProtection="1">
      <alignment horizontal="center" vertical="center"/>
    </xf>
    <xf numFmtId="0" fontId="73" fillId="0" borderId="83" xfId="0" applyFont="1" applyFill="1" applyBorder="1" applyAlignment="1" applyProtection="1">
      <alignment horizontal="center" vertical="center"/>
    </xf>
    <xf numFmtId="0" fontId="73" fillId="25" borderId="33" xfId="0" applyFont="1" applyFill="1" applyBorder="1" applyAlignment="1" applyProtection="1">
      <alignment vertical="center"/>
    </xf>
    <xf numFmtId="0" fontId="73" fillId="25" borderId="0" xfId="0" applyFont="1" applyFill="1" applyBorder="1" applyAlignment="1" applyProtection="1">
      <alignment vertical="center"/>
    </xf>
    <xf numFmtId="0" fontId="73" fillId="25" borderId="16" xfId="0" applyFont="1" applyFill="1" applyBorder="1" applyAlignment="1" applyProtection="1">
      <alignment vertical="center"/>
    </xf>
    <xf numFmtId="176" fontId="73" fillId="0" borderId="14" xfId="0" applyNumberFormat="1" applyFont="1" applyFill="1" applyBorder="1" applyAlignment="1" applyProtection="1">
      <alignment vertical="center"/>
    </xf>
    <xf numFmtId="176" fontId="73" fillId="0" borderId="21" xfId="0" applyNumberFormat="1" applyFont="1" applyFill="1" applyBorder="1" applyAlignment="1" applyProtection="1">
      <alignment vertical="center"/>
    </xf>
    <xf numFmtId="0" fontId="73" fillId="0" borderId="37" xfId="0" applyFont="1" applyFill="1" applyBorder="1" applyAlignment="1" applyProtection="1">
      <alignment vertical="center" shrinkToFit="1"/>
    </xf>
    <xf numFmtId="0" fontId="73" fillId="25" borderId="135" xfId="0" applyFont="1" applyFill="1" applyBorder="1" applyAlignment="1" applyProtection="1">
      <alignment horizontal="center" vertical="center"/>
    </xf>
    <xf numFmtId="0" fontId="73" fillId="25" borderId="136" xfId="0" applyFont="1" applyFill="1" applyBorder="1" applyAlignment="1" applyProtection="1">
      <alignment horizontal="center" vertical="center"/>
    </xf>
    <xf numFmtId="0" fontId="73" fillId="25" borderId="137" xfId="0" applyFont="1" applyFill="1" applyBorder="1" applyAlignment="1" applyProtection="1">
      <alignment horizontal="center" vertical="center"/>
    </xf>
    <xf numFmtId="176" fontId="73" fillId="0" borderId="160" xfId="0" applyNumberFormat="1" applyFont="1" applyFill="1" applyBorder="1" applyAlignment="1" applyProtection="1">
      <alignment vertical="center"/>
    </xf>
    <xf numFmtId="176" fontId="73" fillId="0" borderId="161" xfId="0" applyNumberFormat="1" applyFont="1" applyFill="1" applyBorder="1" applyAlignment="1" applyProtection="1">
      <alignment vertical="center"/>
    </xf>
    <xf numFmtId="176" fontId="73" fillId="0" borderId="162" xfId="0" applyNumberFormat="1" applyFont="1" applyFill="1" applyBorder="1" applyAlignment="1" applyProtection="1">
      <alignment vertical="center"/>
    </xf>
    <xf numFmtId="176" fontId="73" fillId="25" borderId="92" xfId="0" applyNumberFormat="1" applyFont="1" applyFill="1" applyBorder="1" applyAlignment="1" applyProtection="1">
      <alignment vertical="center"/>
    </xf>
    <xf numFmtId="176" fontId="73" fillId="25" borderId="75" xfId="0" applyNumberFormat="1" applyFont="1" applyFill="1" applyBorder="1" applyAlignment="1" applyProtection="1">
      <alignment vertical="center"/>
    </xf>
    <xf numFmtId="0" fontId="76" fillId="25" borderId="14" xfId="0" applyFont="1" applyFill="1" applyBorder="1" applyAlignment="1" applyProtection="1">
      <alignment horizontal="center" vertical="center" wrapText="1"/>
    </xf>
    <xf numFmtId="0" fontId="76" fillId="25" borderId="21" xfId="0" applyFont="1" applyFill="1" applyBorder="1" applyAlignment="1" applyProtection="1">
      <alignment horizontal="center" vertical="center" wrapText="1"/>
    </xf>
    <xf numFmtId="0" fontId="76" fillId="25" borderId="11" xfId="0" applyFont="1" applyFill="1" applyBorder="1" applyAlignment="1" applyProtection="1">
      <alignment horizontal="center" vertical="center" wrapText="1"/>
    </xf>
    <xf numFmtId="0" fontId="73" fillId="0" borderId="18" xfId="0" applyFont="1" applyFill="1" applyBorder="1" applyAlignment="1" applyProtection="1">
      <alignment horizontal="center" vertical="center"/>
    </xf>
    <xf numFmtId="176" fontId="73" fillId="0" borderId="12" xfId="0" applyNumberFormat="1" applyFont="1" applyFill="1" applyBorder="1" applyAlignment="1" applyProtection="1">
      <alignment vertical="center"/>
    </xf>
    <xf numFmtId="176" fontId="73" fillId="0" borderId="37" xfId="0" applyNumberFormat="1" applyFont="1" applyFill="1" applyBorder="1" applyAlignment="1" applyProtection="1">
      <alignment vertical="center"/>
    </xf>
    <xf numFmtId="0" fontId="73" fillId="0" borderId="37" xfId="0" applyFont="1" applyFill="1" applyBorder="1" applyAlignment="1" applyProtection="1">
      <alignment vertical="center"/>
    </xf>
    <xf numFmtId="0" fontId="73" fillId="0" borderId="21" xfId="0" applyFont="1" applyFill="1" applyBorder="1" applyAlignment="1" applyProtection="1">
      <alignment vertical="center" wrapText="1"/>
    </xf>
    <xf numFmtId="0" fontId="73" fillId="0" borderId="10" xfId="0" applyFont="1" applyFill="1" applyBorder="1" applyAlignment="1" applyProtection="1">
      <alignment horizontal="center" vertical="center"/>
    </xf>
    <xf numFmtId="0" fontId="74" fillId="0" borderId="0" xfId="0" applyFont="1" applyFill="1" applyAlignment="1" applyProtection="1">
      <alignment horizontal="center" vertical="center"/>
    </xf>
    <xf numFmtId="0" fontId="73" fillId="0" borderId="78" xfId="0" applyNumberFormat="1" applyFont="1" applyFill="1" applyBorder="1" applyAlignment="1" applyProtection="1">
      <alignment vertical="center"/>
    </xf>
    <xf numFmtId="0" fontId="73" fillId="0" borderId="37" xfId="0" applyFont="1" applyBorder="1" applyAlignment="1" applyProtection="1">
      <alignment horizontal="center" vertical="center"/>
    </xf>
    <xf numFmtId="176" fontId="73" fillId="25" borderId="12" xfId="0" applyNumberFormat="1" applyFont="1" applyFill="1" applyBorder="1" applyAlignment="1" applyProtection="1">
      <alignment horizontal="right" vertical="center"/>
    </xf>
    <xf numFmtId="0" fontId="73" fillId="25" borderId="37" xfId="0" applyFont="1" applyFill="1" applyBorder="1" applyAlignment="1" applyProtection="1">
      <alignment horizontal="right" vertical="center"/>
    </xf>
    <xf numFmtId="0" fontId="73" fillId="0" borderId="103" xfId="0" applyFont="1" applyFill="1" applyBorder="1" applyAlignment="1" applyProtection="1">
      <alignment horizontal="center" vertical="center"/>
    </xf>
    <xf numFmtId="0" fontId="73" fillId="0" borderId="65" xfId="0" applyFont="1" applyFill="1" applyBorder="1" applyAlignment="1" applyProtection="1">
      <alignment horizontal="center" vertical="center"/>
    </xf>
    <xf numFmtId="0" fontId="73" fillId="0" borderId="66" xfId="0" applyFont="1" applyFill="1" applyBorder="1" applyAlignment="1" applyProtection="1">
      <alignment horizontal="center" vertical="center"/>
    </xf>
    <xf numFmtId="0" fontId="73" fillId="0" borderId="65" xfId="0" applyFont="1" applyFill="1" applyBorder="1" applyAlignment="1" applyProtection="1">
      <alignment vertical="center"/>
    </xf>
    <xf numFmtId="0" fontId="73" fillId="0" borderId="66" xfId="0" applyFont="1" applyFill="1" applyBorder="1" applyAlignment="1" applyProtection="1">
      <alignment vertical="center"/>
    </xf>
    <xf numFmtId="0" fontId="73" fillId="0" borderId="18" xfId="0" applyFont="1" applyFill="1" applyBorder="1" applyAlignment="1" applyProtection="1">
      <alignment vertical="center" wrapText="1"/>
    </xf>
    <xf numFmtId="0" fontId="73" fillId="0" borderId="19" xfId="0" applyFont="1" applyFill="1" applyBorder="1" applyAlignment="1" applyProtection="1">
      <alignment vertical="center" wrapText="1"/>
    </xf>
    <xf numFmtId="0" fontId="73" fillId="0" borderId="10" xfId="0" applyFont="1" applyFill="1" applyBorder="1" applyAlignment="1" applyProtection="1">
      <alignment vertical="center"/>
    </xf>
    <xf numFmtId="0" fontId="73" fillId="0" borderId="10" xfId="0" applyFont="1" applyFill="1" applyBorder="1" applyAlignment="1" applyProtection="1">
      <alignment horizontal="left" vertical="center"/>
    </xf>
    <xf numFmtId="0" fontId="73" fillId="0" borderId="65" xfId="0" applyFont="1" applyFill="1" applyBorder="1" applyAlignment="1" applyProtection="1">
      <alignment horizontal="left" vertical="center"/>
    </xf>
    <xf numFmtId="0" fontId="73" fillId="0" borderId="66" xfId="0" applyFont="1" applyFill="1" applyBorder="1" applyAlignment="1" applyProtection="1">
      <alignment horizontal="left" vertical="center"/>
    </xf>
    <xf numFmtId="0" fontId="73" fillId="0" borderId="18" xfId="0" applyFont="1" applyFill="1" applyBorder="1" applyAlignment="1" applyProtection="1">
      <alignment vertical="center"/>
    </xf>
    <xf numFmtId="0" fontId="73" fillId="0" borderId="19" xfId="0" applyFont="1" applyFill="1" applyBorder="1" applyAlignment="1" applyProtection="1">
      <alignment vertical="center"/>
    </xf>
    <xf numFmtId="0" fontId="73" fillId="0" borderId="33" xfId="0" applyFont="1" applyFill="1" applyBorder="1" applyAlignment="1" applyProtection="1">
      <alignment vertical="center"/>
    </xf>
    <xf numFmtId="0" fontId="73" fillId="0" borderId="0" xfId="0" applyFont="1" applyFill="1" applyBorder="1" applyAlignment="1" applyProtection="1">
      <alignment vertical="center"/>
    </xf>
    <xf numFmtId="0" fontId="73" fillId="0" borderId="16" xfId="0" applyFont="1" applyFill="1" applyBorder="1" applyAlignment="1" applyProtection="1">
      <alignment vertical="center"/>
    </xf>
    <xf numFmtId="0" fontId="73" fillId="0" borderId="17" xfId="0" applyFont="1" applyFill="1" applyBorder="1" applyAlignment="1" applyProtection="1">
      <alignment vertical="center"/>
    </xf>
    <xf numFmtId="0" fontId="73" fillId="0" borderId="14" xfId="0" applyFont="1" applyFill="1" applyBorder="1" applyAlignment="1" applyProtection="1">
      <alignment horizontal="center" vertical="center" wrapText="1"/>
    </xf>
    <xf numFmtId="0" fontId="73" fillId="0" borderId="21" xfId="0" applyFont="1" applyFill="1" applyBorder="1" applyAlignment="1" applyProtection="1">
      <alignment horizontal="center" vertical="center" wrapText="1"/>
    </xf>
    <xf numFmtId="0" fontId="73" fillId="0" borderId="15" xfId="0" applyFont="1" applyFill="1" applyBorder="1" applyAlignment="1" applyProtection="1">
      <alignment horizontal="center" vertical="center" wrapText="1"/>
    </xf>
    <xf numFmtId="0" fontId="73" fillId="0" borderId="33" xfId="0" applyFont="1" applyFill="1" applyBorder="1" applyAlignment="1" applyProtection="1">
      <alignment horizontal="center" vertical="center" wrapText="1"/>
    </xf>
    <xf numFmtId="0" fontId="73" fillId="0" borderId="0" xfId="0" applyFont="1" applyFill="1" applyBorder="1" applyAlignment="1" applyProtection="1">
      <alignment horizontal="center" vertical="center" wrapText="1"/>
    </xf>
    <xf numFmtId="0" fontId="73" fillId="0" borderId="16" xfId="0" applyFont="1" applyFill="1" applyBorder="1" applyAlignment="1" applyProtection="1">
      <alignment horizontal="center" vertical="center" wrapText="1"/>
    </xf>
    <xf numFmtId="0" fontId="73" fillId="0" borderId="103" xfId="0" applyFont="1" applyFill="1" applyBorder="1" applyAlignment="1" applyProtection="1">
      <alignment horizontal="center" vertical="center" wrapText="1"/>
    </xf>
    <xf numFmtId="0" fontId="73" fillId="0" borderId="65" xfId="0" applyFont="1" applyFill="1" applyBorder="1" applyAlignment="1" applyProtection="1">
      <alignment horizontal="center" vertical="center" wrapText="1"/>
    </xf>
    <xf numFmtId="0" fontId="73" fillId="0" borderId="66" xfId="0" applyFont="1" applyFill="1" applyBorder="1" applyAlignment="1" applyProtection="1">
      <alignment horizontal="center" vertical="center" wrapText="1"/>
    </xf>
    <xf numFmtId="0" fontId="71" fillId="0" borderId="110" xfId="0" applyFont="1" applyFill="1" applyBorder="1" applyAlignment="1" applyProtection="1">
      <alignment vertical="center"/>
    </xf>
    <xf numFmtId="0" fontId="71" fillId="0" borderId="45" xfId="0" applyFont="1" applyFill="1" applyBorder="1" applyAlignment="1" applyProtection="1">
      <alignment vertical="center"/>
    </xf>
    <xf numFmtId="0" fontId="71" fillId="0" borderId="46" xfId="0" applyFont="1" applyFill="1" applyBorder="1" applyAlignment="1" applyProtection="1">
      <alignment vertical="center"/>
    </xf>
    <xf numFmtId="0" fontId="71" fillId="0" borderId="12" xfId="0" applyFont="1" applyFill="1" applyBorder="1" applyAlignment="1" applyProtection="1">
      <alignment vertical="center"/>
    </xf>
    <xf numFmtId="0" fontId="71" fillId="0" borderId="37" xfId="0" applyFont="1" applyFill="1" applyBorder="1" applyAlignment="1" applyProtection="1">
      <alignment vertical="center"/>
    </xf>
    <xf numFmtId="0" fontId="71" fillId="0" borderId="71" xfId="0" applyFont="1" applyFill="1" applyBorder="1" applyAlignment="1" applyProtection="1">
      <alignment vertical="center"/>
    </xf>
    <xf numFmtId="0" fontId="76" fillId="25" borderId="69" xfId="0" applyFont="1" applyFill="1" applyBorder="1" applyAlignment="1" applyProtection="1">
      <alignment horizontal="left" vertical="center" wrapText="1"/>
    </xf>
    <xf numFmtId="176" fontId="73" fillId="0" borderId="170" xfId="0" applyNumberFormat="1" applyFont="1" applyFill="1" applyBorder="1" applyAlignment="1" applyProtection="1">
      <alignment vertical="center"/>
    </xf>
    <xf numFmtId="0" fontId="0" fillId="0" borderId="171" xfId="0" applyFill="1" applyBorder="1" applyAlignment="1" applyProtection="1">
      <alignment vertical="center"/>
    </xf>
    <xf numFmtId="0" fontId="0" fillId="0" borderId="172" xfId="0" applyFill="1" applyBorder="1" applyAlignment="1" applyProtection="1">
      <alignment vertical="center"/>
    </xf>
    <xf numFmtId="176" fontId="73" fillId="0" borderId="163" xfId="0" applyNumberFormat="1" applyFont="1" applyFill="1" applyBorder="1" applyAlignment="1" applyProtection="1">
      <alignment vertical="center"/>
    </xf>
    <xf numFmtId="0" fontId="0" fillId="0" borderId="164" xfId="0" applyBorder="1" applyAlignment="1" applyProtection="1">
      <alignment vertical="center"/>
    </xf>
    <xf numFmtId="0" fontId="0" fillId="0" borderId="165" xfId="0" applyBorder="1" applyAlignment="1" applyProtection="1">
      <alignment vertical="center"/>
    </xf>
    <xf numFmtId="0" fontId="71" fillId="0" borderId="109" xfId="0" applyFont="1" applyFill="1" applyBorder="1" applyAlignment="1" applyProtection="1">
      <alignment vertical="center"/>
    </xf>
    <xf numFmtId="0" fontId="0" fillId="0" borderId="35" xfId="0" applyBorder="1" applyAlignment="1" applyProtection="1">
      <alignment vertical="center"/>
    </xf>
    <xf numFmtId="0" fontId="76" fillId="29" borderId="0" xfId="0" applyFont="1" applyFill="1" applyBorder="1" applyAlignment="1" applyProtection="1">
      <alignment vertical="center"/>
      <protection locked="0"/>
    </xf>
    <xf numFmtId="0" fontId="76" fillId="0" borderId="0" xfId="0" applyFont="1" applyFill="1" applyBorder="1" applyAlignment="1" applyProtection="1">
      <alignment vertical="top" wrapText="1"/>
    </xf>
    <xf numFmtId="0" fontId="73" fillId="29" borderId="26" xfId="0" applyFont="1" applyFill="1" applyBorder="1" applyAlignment="1" applyProtection="1">
      <alignment vertical="center"/>
      <protection locked="0"/>
    </xf>
    <xf numFmtId="0" fontId="76" fillId="29" borderId="31" xfId="0" applyFont="1" applyFill="1" applyBorder="1" applyAlignment="1" applyProtection="1">
      <alignment horizontal="center" vertical="center"/>
      <protection locked="0"/>
    </xf>
    <xf numFmtId="0" fontId="76" fillId="25" borderId="16" xfId="0" applyFont="1" applyFill="1" applyBorder="1" applyAlignment="1" applyProtection="1">
      <alignment vertical="center"/>
    </xf>
    <xf numFmtId="0" fontId="0" fillId="0" borderId="16" xfId="0" applyBorder="1" applyAlignment="1" applyProtection="1">
      <alignment vertical="center"/>
    </xf>
    <xf numFmtId="0" fontId="0" fillId="0" borderId="19" xfId="0" applyBorder="1" applyAlignment="1" applyProtection="1">
      <alignment vertical="center"/>
    </xf>
    <xf numFmtId="0" fontId="73" fillId="29" borderId="26" xfId="0" applyFont="1" applyFill="1" applyBorder="1" applyAlignment="1" applyProtection="1">
      <alignment horizontal="center" vertical="center"/>
      <protection locked="0"/>
    </xf>
    <xf numFmtId="0" fontId="73" fillId="29" borderId="32" xfId="0" applyFont="1" applyFill="1" applyBorder="1" applyAlignment="1" applyProtection="1">
      <alignment horizontal="center" vertical="center"/>
      <protection locked="0"/>
    </xf>
    <xf numFmtId="0" fontId="91" fillId="0" borderId="0" xfId="0" applyFont="1" applyFill="1" applyBorder="1" applyAlignment="1" applyProtection="1">
      <alignment horizontal="center" vertical="center" wrapText="1"/>
    </xf>
    <xf numFmtId="0" fontId="69" fillId="0" borderId="0" xfId="0" applyFont="1" applyFill="1" applyBorder="1" applyAlignment="1" applyProtection="1">
      <alignment horizontal="center" vertical="center"/>
    </xf>
    <xf numFmtId="0" fontId="91" fillId="0" borderId="0" xfId="0" applyFont="1" applyFill="1" applyBorder="1" applyAlignment="1" applyProtection="1">
      <alignment vertical="center" shrinkToFit="1"/>
    </xf>
    <xf numFmtId="0" fontId="69" fillId="0" borderId="0" xfId="0" applyFont="1" applyFill="1" applyBorder="1" applyAlignment="1" applyProtection="1">
      <alignment horizontal="center" vertical="center" shrinkToFit="1"/>
    </xf>
    <xf numFmtId="0" fontId="92" fillId="0" borderId="0" xfId="0" applyFont="1" applyFill="1" applyBorder="1" applyAlignment="1" applyProtection="1">
      <alignment horizontal="center" vertical="center"/>
    </xf>
    <xf numFmtId="0" fontId="92" fillId="0" borderId="38" xfId="0" applyFont="1" applyFill="1" applyBorder="1" applyAlignment="1" applyProtection="1">
      <alignment horizontal="center" vertical="center"/>
    </xf>
    <xf numFmtId="0" fontId="91" fillId="25" borderId="0" xfId="0" applyFont="1" applyFill="1" applyBorder="1" applyAlignment="1" applyProtection="1">
      <alignment horizontal="left" vertical="center" wrapText="1"/>
    </xf>
    <xf numFmtId="0" fontId="91" fillId="29" borderId="0" xfId="0" applyFont="1" applyFill="1" applyBorder="1" applyAlignment="1" applyProtection="1">
      <alignment horizontal="center" vertical="center"/>
      <protection locked="0"/>
    </xf>
    <xf numFmtId="0" fontId="72" fillId="29" borderId="0" xfId="0" applyFont="1" applyFill="1" applyBorder="1" applyAlignment="1" applyProtection="1">
      <alignment horizontal="center" vertical="center"/>
      <protection locked="0"/>
    </xf>
    <xf numFmtId="0" fontId="91" fillId="0" borderId="0" xfId="0" applyFont="1" applyFill="1" applyBorder="1" applyAlignment="1" applyProtection="1">
      <alignment horizontal="center" vertical="center"/>
    </xf>
    <xf numFmtId="0" fontId="91" fillId="0" borderId="38" xfId="0" applyFont="1" applyFill="1" applyBorder="1" applyAlignment="1" applyProtection="1">
      <alignment vertical="center" shrinkToFit="1"/>
    </xf>
    <xf numFmtId="0" fontId="71" fillId="0" borderId="111" xfId="0" applyFont="1" applyFill="1" applyBorder="1" applyAlignment="1" applyProtection="1">
      <alignment vertical="center"/>
    </xf>
    <xf numFmtId="0" fontId="71" fillId="0" borderId="106" xfId="0" applyFont="1" applyFill="1" applyBorder="1" applyAlignment="1" applyProtection="1">
      <alignment vertical="center"/>
    </xf>
    <xf numFmtId="0" fontId="71" fillId="0" borderId="107" xfId="0" applyFont="1" applyFill="1" applyBorder="1" applyAlignment="1" applyProtection="1">
      <alignment vertical="center"/>
    </xf>
    <xf numFmtId="0" fontId="76" fillId="25" borderId="0" xfId="0" applyFont="1" applyFill="1" applyAlignment="1" applyProtection="1">
      <alignment horizontal="left" vertical="center" wrapText="1"/>
    </xf>
    <xf numFmtId="0" fontId="71" fillId="25" borderId="37" xfId="0" applyFont="1" applyFill="1" applyBorder="1" applyAlignment="1" applyProtection="1">
      <alignment vertical="center" wrapText="1"/>
    </xf>
    <xf numFmtId="0" fontId="71" fillId="25" borderId="11" xfId="0" applyFont="1" applyFill="1" applyBorder="1" applyAlignment="1" applyProtection="1">
      <alignment vertical="center" wrapText="1"/>
    </xf>
    <xf numFmtId="0" fontId="71" fillId="26" borderId="21" xfId="0" applyFont="1" applyFill="1" applyBorder="1" applyAlignment="1" applyProtection="1">
      <alignment horizontal="center" vertical="center"/>
    </xf>
    <xf numFmtId="0" fontId="71" fillId="26" borderId="15" xfId="0" applyFont="1" applyFill="1" applyBorder="1" applyAlignment="1" applyProtection="1">
      <alignment horizontal="center" vertical="center"/>
    </xf>
    <xf numFmtId="0" fontId="76" fillId="25" borderId="88" xfId="0" applyFont="1" applyFill="1" applyBorder="1" applyAlignment="1" applyProtection="1">
      <alignment horizontal="left" vertical="center" wrapText="1"/>
    </xf>
    <xf numFmtId="0" fontId="90" fillId="25" borderId="55" xfId="0" applyFont="1" applyFill="1" applyBorder="1" applyAlignment="1" applyProtection="1">
      <alignment horizontal="left" vertical="center" wrapText="1"/>
    </xf>
    <xf numFmtId="0" fontId="90" fillId="25" borderId="58" xfId="0" applyFont="1" applyFill="1" applyBorder="1" applyAlignment="1" applyProtection="1">
      <alignment horizontal="left" vertical="center" wrapText="1"/>
    </xf>
    <xf numFmtId="0" fontId="76" fillId="25" borderId="63" xfId="0" applyFont="1" applyFill="1" applyBorder="1" applyAlignment="1" applyProtection="1">
      <alignment horizontal="left" vertical="center" wrapText="1"/>
    </xf>
    <xf numFmtId="0" fontId="76" fillId="25" borderId="60" xfId="0" applyFont="1" applyFill="1" applyBorder="1" applyAlignment="1" applyProtection="1">
      <alignment horizontal="left" vertical="center" wrapText="1"/>
    </xf>
    <xf numFmtId="0" fontId="71" fillId="0" borderId="77" xfId="0" applyFont="1" applyFill="1" applyBorder="1" applyAlignment="1" applyProtection="1">
      <alignment vertical="center" wrapText="1"/>
      <protection locked="0"/>
    </xf>
    <xf numFmtId="0" fontId="71" fillId="0" borderId="78" xfId="0" applyFont="1" applyFill="1" applyBorder="1" applyAlignment="1" applyProtection="1">
      <alignment vertical="center" wrapText="1"/>
      <protection locked="0"/>
    </xf>
    <xf numFmtId="0" fontId="71" fillId="0" borderId="84" xfId="0" applyFont="1" applyFill="1" applyBorder="1" applyAlignment="1" applyProtection="1">
      <alignment vertical="center" wrapText="1"/>
      <protection locked="0"/>
    </xf>
    <xf numFmtId="0" fontId="71" fillId="0" borderId="12" xfId="0" applyFont="1" applyFill="1" applyBorder="1" applyAlignment="1" applyProtection="1">
      <alignment horizontal="center" vertical="center"/>
    </xf>
    <xf numFmtId="0" fontId="71" fillId="0" borderId="37" xfId="0" applyFont="1" applyFill="1" applyBorder="1" applyAlignment="1" applyProtection="1">
      <alignment horizontal="center" vertical="center"/>
    </xf>
    <xf numFmtId="0" fontId="71" fillId="0" borderId="71" xfId="0" applyFont="1" applyFill="1" applyBorder="1" applyAlignment="1" applyProtection="1">
      <alignment horizontal="center" vertical="center"/>
    </xf>
    <xf numFmtId="49" fontId="76" fillId="0" borderId="12" xfId="0" applyNumberFormat="1" applyFont="1" applyFill="1" applyBorder="1" applyAlignment="1" applyProtection="1">
      <alignment vertical="center" wrapText="1"/>
    </xf>
    <xf numFmtId="49" fontId="76" fillId="0" borderId="37" xfId="0" applyNumberFormat="1" applyFont="1" applyFill="1" applyBorder="1" applyAlignment="1" applyProtection="1">
      <alignment vertical="center" wrapText="1"/>
    </xf>
    <xf numFmtId="49" fontId="76" fillId="0" borderId="11" xfId="0" applyNumberFormat="1" applyFont="1" applyFill="1" applyBorder="1" applyAlignment="1" applyProtection="1">
      <alignment vertical="center" wrapText="1"/>
    </xf>
    <xf numFmtId="0" fontId="71" fillId="0" borderId="41" xfId="0" applyFont="1" applyFill="1" applyBorder="1" applyAlignment="1" applyProtection="1">
      <alignment vertical="center" wrapText="1"/>
      <protection locked="0"/>
    </xf>
    <xf numFmtId="0" fontId="71" fillId="0" borderId="16" xfId="0" applyFont="1" applyFill="1" applyBorder="1" applyAlignment="1" applyProtection="1">
      <alignment vertical="center" wrapText="1"/>
      <protection locked="0"/>
    </xf>
    <xf numFmtId="0" fontId="90" fillId="25" borderId="55" xfId="0" applyFont="1" applyFill="1" applyBorder="1" applyAlignment="1" applyProtection="1">
      <alignment vertical="center" wrapText="1"/>
    </xf>
    <xf numFmtId="0" fontId="73" fillId="0" borderId="17" xfId="0" applyFont="1" applyFill="1" applyBorder="1" applyAlignment="1" applyProtection="1">
      <alignment horizontal="center" vertical="center"/>
    </xf>
    <xf numFmtId="0" fontId="71" fillId="0" borderId="14" xfId="0" applyFont="1" applyFill="1" applyBorder="1" applyAlignment="1" applyProtection="1">
      <alignment horizontal="center" vertical="center" wrapText="1"/>
      <protection locked="0"/>
    </xf>
    <xf numFmtId="0" fontId="71" fillId="0" borderId="21" xfId="0" applyFont="1" applyFill="1" applyBorder="1" applyAlignment="1" applyProtection="1">
      <alignment horizontal="center" vertical="center" wrapText="1"/>
      <protection locked="0"/>
    </xf>
    <xf numFmtId="0" fontId="71" fillId="0" borderId="40" xfId="0" applyFont="1" applyFill="1" applyBorder="1" applyAlignment="1" applyProtection="1">
      <alignment horizontal="center" vertical="center" wrapText="1"/>
      <protection locked="0"/>
    </xf>
    <xf numFmtId="0" fontId="71" fillId="0" borderId="33" xfId="0" applyFont="1" applyFill="1" applyBorder="1" applyAlignment="1" applyProtection="1">
      <alignment horizontal="center" vertical="center" wrapText="1"/>
      <protection locked="0"/>
    </xf>
    <xf numFmtId="0" fontId="71" fillId="0" borderId="0" xfId="0" applyFont="1" applyFill="1" applyBorder="1" applyAlignment="1" applyProtection="1">
      <alignment horizontal="center" vertical="center" wrapText="1"/>
      <protection locked="0"/>
    </xf>
    <xf numFmtId="0" fontId="71" fillId="0" borderId="38" xfId="0" applyFont="1" applyFill="1" applyBorder="1" applyAlignment="1" applyProtection="1">
      <alignment horizontal="center" vertical="center" wrapText="1"/>
      <protection locked="0"/>
    </xf>
    <xf numFmtId="0" fontId="71" fillId="0" borderId="17" xfId="0" applyFont="1" applyFill="1" applyBorder="1" applyAlignment="1" applyProtection="1">
      <alignment horizontal="center" vertical="center" wrapText="1"/>
      <protection locked="0"/>
    </xf>
    <xf numFmtId="0" fontId="71" fillId="0" borderId="18" xfId="0" applyFont="1" applyFill="1" applyBorder="1" applyAlignment="1" applyProtection="1">
      <alignment horizontal="center" vertical="center" wrapText="1"/>
      <protection locked="0"/>
    </xf>
    <xf numFmtId="0" fontId="71" fillId="0" borderId="99" xfId="0" applyFont="1" applyFill="1" applyBorder="1" applyAlignment="1" applyProtection="1">
      <alignment horizontal="center" vertical="center" wrapText="1"/>
      <protection locked="0"/>
    </xf>
    <xf numFmtId="0" fontId="71" fillId="0" borderId="14" xfId="0" applyFont="1" applyFill="1" applyBorder="1" applyAlignment="1" applyProtection="1">
      <alignment horizontal="center" vertical="center" wrapText="1"/>
    </xf>
    <xf numFmtId="0" fontId="71" fillId="0" borderId="21" xfId="0" applyFont="1" applyFill="1" applyBorder="1" applyAlignment="1" applyProtection="1">
      <alignment horizontal="center" vertical="center" wrapText="1"/>
    </xf>
    <xf numFmtId="0" fontId="71" fillId="0" borderId="40" xfId="0" applyFont="1" applyFill="1" applyBorder="1" applyAlignment="1" applyProtection="1">
      <alignment horizontal="center" vertical="center" wrapText="1"/>
    </xf>
    <xf numFmtId="0" fontId="71" fillId="0" borderId="100" xfId="0" applyFont="1" applyFill="1" applyBorder="1" applyAlignment="1" applyProtection="1">
      <alignment horizontal="center" vertical="center" wrapText="1"/>
    </xf>
    <xf numFmtId="0" fontId="71" fillId="0" borderId="78" xfId="0" applyFont="1" applyFill="1" applyBorder="1" applyAlignment="1" applyProtection="1">
      <alignment horizontal="center" vertical="center" wrapText="1"/>
    </xf>
    <xf numFmtId="0" fontId="71" fillId="0" borderId="105" xfId="0" applyFont="1" applyFill="1" applyBorder="1" applyAlignment="1" applyProtection="1">
      <alignment horizontal="center" vertical="center" wrapText="1"/>
    </xf>
    <xf numFmtId="0" fontId="71" fillId="0" borderId="92" xfId="0" applyFont="1" applyFill="1" applyBorder="1" applyAlignment="1" applyProtection="1">
      <alignment horizontal="center" vertical="center" wrapText="1"/>
    </xf>
    <xf numFmtId="0" fontId="71" fillId="0" borderId="75" xfId="0" applyFont="1" applyFill="1" applyBorder="1" applyAlignment="1" applyProtection="1">
      <alignment horizontal="center" vertical="center" wrapText="1"/>
    </xf>
    <xf numFmtId="0" fontId="71" fillId="0" borderId="138" xfId="0" applyFont="1" applyFill="1" applyBorder="1" applyAlignment="1" applyProtection="1">
      <alignment horizontal="center" vertical="center" wrapText="1"/>
    </xf>
    <xf numFmtId="0" fontId="71" fillId="0" borderId="17" xfId="0" applyFont="1" applyFill="1" applyBorder="1" applyAlignment="1" applyProtection="1">
      <alignment horizontal="center" vertical="center" wrapText="1"/>
    </xf>
    <xf numFmtId="0" fontId="71" fillId="0" borderId="18" xfId="0" applyFont="1" applyFill="1" applyBorder="1" applyAlignment="1" applyProtection="1">
      <alignment horizontal="center" vertical="center" wrapText="1"/>
    </xf>
    <xf numFmtId="0" fontId="71" fillId="0" borderId="99" xfId="0" applyFont="1" applyFill="1" applyBorder="1" applyAlignment="1" applyProtection="1">
      <alignment horizontal="center" vertical="center" wrapText="1"/>
    </xf>
    <xf numFmtId="0" fontId="76" fillId="25" borderId="58" xfId="0" applyFont="1" applyFill="1" applyBorder="1" applyAlignment="1" applyProtection="1">
      <alignment horizontal="left" vertical="center" wrapText="1"/>
    </xf>
    <xf numFmtId="0" fontId="76" fillId="25" borderId="65" xfId="0" applyFont="1" applyFill="1" applyBorder="1" applyAlignment="1" applyProtection="1">
      <alignment vertical="center" wrapText="1"/>
    </xf>
    <xf numFmtId="0" fontId="71" fillId="0" borderId="43" xfId="0" applyFont="1" applyFill="1" applyBorder="1" applyAlignment="1" applyProtection="1">
      <alignment horizontal="center" vertical="center"/>
      <protection locked="0"/>
    </xf>
    <xf numFmtId="0" fontId="71" fillId="0" borderId="14" xfId="0" applyFont="1" applyFill="1" applyBorder="1" applyAlignment="1" applyProtection="1">
      <alignment horizontal="center" vertical="center"/>
      <protection locked="0"/>
    </xf>
    <xf numFmtId="0" fontId="71" fillId="0" borderId="21" xfId="0" applyFont="1" applyFill="1" applyBorder="1" applyAlignment="1" applyProtection="1">
      <alignment horizontal="center" vertical="center"/>
      <protection locked="0"/>
    </xf>
    <xf numFmtId="0" fontId="71" fillId="0" borderId="40" xfId="0" applyFont="1" applyFill="1" applyBorder="1" applyAlignment="1" applyProtection="1">
      <alignment horizontal="center" vertical="center"/>
      <protection locked="0"/>
    </xf>
    <xf numFmtId="0" fontId="71" fillId="0" borderId="33" xfId="0" applyFont="1" applyFill="1" applyBorder="1" applyAlignment="1" applyProtection="1">
      <alignment horizontal="center" vertical="center"/>
      <protection locked="0"/>
    </xf>
    <xf numFmtId="0" fontId="71" fillId="0" borderId="0" xfId="0" applyFont="1" applyFill="1" applyBorder="1" applyAlignment="1" applyProtection="1">
      <alignment horizontal="center" vertical="center"/>
      <protection locked="0"/>
    </xf>
    <xf numFmtId="0" fontId="71" fillId="0" borderId="38" xfId="0" applyFont="1" applyFill="1" applyBorder="1" applyAlignment="1" applyProtection="1">
      <alignment horizontal="center" vertical="center"/>
      <protection locked="0"/>
    </xf>
    <xf numFmtId="0" fontId="71" fillId="0" borderId="17" xfId="0" applyFont="1" applyFill="1" applyBorder="1" applyAlignment="1" applyProtection="1">
      <alignment horizontal="center" vertical="center"/>
      <protection locked="0"/>
    </xf>
    <xf numFmtId="0" fontId="71" fillId="0" borderId="18" xfId="0" applyFont="1" applyFill="1" applyBorder="1" applyAlignment="1" applyProtection="1">
      <alignment horizontal="center" vertical="center"/>
      <protection locked="0"/>
    </xf>
    <xf numFmtId="0" fontId="71" fillId="0" borderId="99" xfId="0" applyFont="1" applyFill="1" applyBorder="1" applyAlignment="1" applyProtection="1">
      <alignment horizontal="center" vertical="center"/>
      <protection locked="0"/>
    </xf>
    <xf numFmtId="0" fontId="69" fillId="26" borderId="62" xfId="0" applyFont="1" applyFill="1" applyBorder="1" applyAlignment="1" applyProtection="1">
      <alignment horizontal="center" vertical="center" wrapText="1"/>
    </xf>
    <xf numFmtId="0" fontId="69" fillId="26" borderId="52" xfId="0" applyFont="1" applyFill="1" applyBorder="1" applyAlignment="1" applyProtection="1">
      <alignment horizontal="center" vertical="center" wrapText="1"/>
    </xf>
    <xf numFmtId="0" fontId="69" fillId="26" borderId="53" xfId="0" applyFont="1" applyFill="1" applyBorder="1" applyAlignment="1" applyProtection="1">
      <alignment horizontal="center" vertical="center" wrapText="1"/>
    </xf>
    <xf numFmtId="176" fontId="73" fillId="0" borderId="44" xfId="0" applyNumberFormat="1" applyFont="1" applyFill="1" applyBorder="1" applyAlignment="1" applyProtection="1">
      <alignment horizontal="right" vertical="center"/>
    </xf>
    <xf numFmtId="0" fontId="73" fillId="0" borderId="45" xfId="0" applyFont="1" applyFill="1" applyBorder="1" applyAlignment="1" applyProtection="1">
      <alignment horizontal="right" vertical="center"/>
    </xf>
    <xf numFmtId="0" fontId="73" fillId="0" borderId="46" xfId="0" applyFont="1" applyFill="1" applyBorder="1" applyAlignment="1" applyProtection="1">
      <alignment horizontal="right" vertical="center"/>
    </xf>
    <xf numFmtId="0" fontId="73" fillId="0" borderId="14" xfId="0" applyFont="1" applyFill="1" applyBorder="1" applyAlignment="1" applyProtection="1">
      <alignment horizontal="left" vertical="center"/>
    </xf>
    <xf numFmtId="0" fontId="73" fillId="0" borderId="21" xfId="0" applyFont="1" applyFill="1" applyBorder="1" applyAlignment="1" applyProtection="1">
      <alignment horizontal="left" vertical="center"/>
    </xf>
    <xf numFmtId="0" fontId="73" fillId="0" borderId="15" xfId="0" applyFont="1" applyFill="1" applyBorder="1" applyAlignment="1" applyProtection="1">
      <alignment horizontal="left" vertical="center"/>
    </xf>
    <xf numFmtId="0" fontId="73" fillId="0" borderId="17" xfId="0" applyFont="1" applyFill="1" applyBorder="1" applyAlignment="1" applyProtection="1">
      <alignment horizontal="left" vertical="center"/>
    </xf>
    <xf numFmtId="0" fontId="73" fillId="0" borderId="18" xfId="0" applyFont="1" applyFill="1" applyBorder="1" applyAlignment="1" applyProtection="1">
      <alignment horizontal="left" vertical="center"/>
    </xf>
    <xf numFmtId="0" fontId="73" fillId="0" borderId="19" xfId="0" applyFont="1" applyFill="1" applyBorder="1" applyAlignment="1" applyProtection="1">
      <alignment horizontal="left" vertical="center"/>
    </xf>
    <xf numFmtId="0" fontId="78" fillId="0" borderId="72" xfId="0" applyFont="1" applyFill="1" applyBorder="1" applyAlignment="1" applyProtection="1">
      <alignment vertical="center" wrapText="1" shrinkToFit="1"/>
    </xf>
    <xf numFmtId="0" fontId="78" fillId="0" borderId="55" xfId="0" applyFont="1" applyBorder="1" applyAlignment="1" applyProtection="1">
      <alignment vertical="center" wrapText="1" shrinkToFit="1"/>
    </xf>
    <xf numFmtId="0" fontId="78" fillId="0" borderId="14" xfId="0" applyFont="1" applyFill="1" applyBorder="1" applyAlignment="1" applyProtection="1">
      <alignment vertical="center"/>
    </xf>
    <xf numFmtId="0" fontId="78" fillId="0" borderId="21" xfId="0" applyFont="1" applyBorder="1" applyAlignment="1" applyProtection="1">
      <alignment vertical="center"/>
    </xf>
    <xf numFmtId="0" fontId="76" fillId="0" borderId="0" xfId="0" applyFont="1" applyFill="1" applyBorder="1" applyAlignment="1" applyProtection="1">
      <alignment horizontal="left" vertical="center" wrapText="1"/>
    </xf>
    <xf numFmtId="0" fontId="73" fillId="0" borderId="37" xfId="0" applyFont="1" applyFill="1" applyBorder="1" applyAlignment="1" applyProtection="1">
      <alignment horizontal="left" vertical="center"/>
    </xf>
    <xf numFmtId="0" fontId="73" fillId="0" borderId="71" xfId="0" applyFont="1" applyFill="1" applyBorder="1" applyAlignment="1" applyProtection="1">
      <alignment horizontal="left" vertical="center"/>
    </xf>
    <xf numFmtId="0" fontId="78" fillId="0" borderId="33" xfId="0" applyFont="1" applyFill="1" applyBorder="1" applyAlignment="1" applyProtection="1">
      <alignment horizontal="center" vertical="center" textRotation="255"/>
    </xf>
    <xf numFmtId="176" fontId="73" fillId="0" borderId="26" xfId="0" applyNumberFormat="1" applyFont="1" applyFill="1" applyBorder="1" applyAlignment="1" applyProtection="1">
      <alignment vertical="center"/>
    </xf>
    <xf numFmtId="176" fontId="73" fillId="0" borderId="31" xfId="0" applyNumberFormat="1" applyFont="1" applyFill="1" applyBorder="1" applyAlignment="1" applyProtection="1">
      <alignment vertical="center"/>
    </xf>
    <xf numFmtId="176" fontId="73" fillId="0" borderId="32" xfId="0" applyNumberFormat="1" applyFont="1" applyFill="1" applyBorder="1" applyAlignment="1" applyProtection="1">
      <alignment vertical="center"/>
    </xf>
    <xf numFmtId="0" fontId="73" fillId="0" borderId="108" xfId="0" applyFont="1" applyFill="1" applyBorder="1" applyAlignment="1" applyProtection="1">
      <alignment horizontal="center" vertical="center"/>
    </xf>
    <xf numFmtId="0" fontId="73" fillId="0" borderId="112" xfId="0" applyFont="1" applyFill="1" applyBorder="1" applyAlignment="1" applyProtection="1">
      <alignment horizontal="center" vertical="center"/>
    </xf>
    <xf numFmtId="0" fontId="71" fillId="0" borderId="158" xfId="0" applyFont="1" applyBorder="1" applyAlignment="1" applyProtection="1">
      <alignment vertical="center"/>
    </xf>
    <xf numFmtId="0" fontId="0" fillId="0" borderId="57" xfId="0" applyBorder="1" applyAlignment="1" applyProtection="1">
      <alignment vertical="center"/>
    </xf>
    <xf numFmtId="0" fontId="71" fillId="0" borderId="92" xfId="0" applyFont="1" applyFill="1" applyBorder="1" applyAlignment="1" applyProtection="1">
      <alignment vertical="center" wrapText="1"/>
    </xf>
    <xf numFmtId="0" fontId="71" fillId="0" borderId="75" xfId="0" applyFont="1" applyFill="1" applyBorder="1" applyAlignment="1" applyProtection="1">
      <alignment vertical="center" wrapText="1"/>
    </xf>
    <xf numFmtId="0" fontId="71" fillId="0" borderId="33" xfId="0" applyFont="1" applyFill="1" applyBorder="1" applyAlignment="1" applyProtection="1">
      <alignment vertical="center" wrapText="1"/>
    </xf>
    <xf numFmtId="0" fontId="71" fillId="0" borderId="0" xfId="0" applyFont="1" applyFill="1" applyBorder="1" applyAlignment="1" applyProtection="1">
      <alignment vertical="center" wrapText="1"/>
    </xf>
    <xf numFmtId="0" fontId="0" fillId="0" borderId="33" xfId="0" applyBorder="1" applyAlignment="1" applyProtection="1">
      <alignment vertical="center" wrapText="1"/>
    </xf>
    <xf numFmtId="0" fontId="0" fillId="0" borderId="0" xfId="0" applyBorder="1" applyAlignment="1" applyProtection="1">
      <alignment vertical="center" wrapText="1"/>
    </xf>
    <xf numFmtId="0" fontId="0" fillId="0" borderId="17" xfId="0" applyBorder="1" applyAlignment="1" applyProtection="1">
      <alignment vertical="center" wrapText="1"/>
    </xf>
    <xf numFmtId="0" fontId="0" fillId="0" borderId="18" xfId="0" applyBorder="1" applyAlignment="1" applyProtection="1">
      <alignment vertical="center" wrapText="1"/>
    </xf>
    <xf numFmtId="176" fontId="76" fillId="25" borderId="0" xfId="0" applyNumberFormat="1" applyFont="1" applyFill="1" applyBorder="1" applyAlignment="1" applyProtection="1">
      <alignment vertical="center"/>
    </xf>
    <xf numFmtId="0" fontId="0" fillId="0" borderId="0" xfId="0" applyBorder="1" applyAlignment="1" applyProtection="1">
      <alignment vertical="center"/>
    </xf>
    <xf numFmtId="0" fontId="0" fillId="0" borderId="18" xfId="0" applyBorder="1" applyAlignment="1" applyProtection="1">
      <alignment vertical="center"/>
    </xf>
    <xf numFmtId="176" fontId="76" fillId="25" borderId="18" xfId="0" applyNumberFormat="1" applyFont="1" applyFill="1" applyBorder="1" applyAlignment="1" applyProtection="1">
      <alignment vertical="center" shrinkToFit="1"/>
    </xf>
    <xf numFmtId="0" fontId="0" fillId="0" borderId="18" xfId="0" applyBorder="1" applyAlignment="1" applyProtection="1">
      <alignment vertical="center" shrinkToFit="1"/>
    </xf>
    <xf numFmtId="176" fontId="76" fillId="25" borderId="110" xfId="0" applyNumberFormat="1" applyFont="1" applyFill="1" applyBorder="1" applyAlignment="1" applyProtection="1">
      <alignment vertical="center"/>
    </xf>
    <xf numFmtId="0" fontId="0" fillId="0" borderId="33" xfId="0" applyBorder="1" applyAlignment="1" applyProtection="1">
      <alignment vertical="center"/>
    </xf>
    <xf numFmtId="0" fontId="0" fillId="0" borderId="17" xfId="0" applyBorder="1" applyAlignment="1" applyProtection="1">
      <alignment vertical="center"/>
    </xf>
    <xf numFmtId="176" fontId="76" fillId="25" borderId="45" xfId="0" applyNumberFormat="1" applyFont="1" applyFill="1" applyBorder="1" applyAlignment="1" applyProtection="1">
      <alignment vertical="center"/>
    </xf>
    <xf numFmtId="0" fontId="111" fillId="33" borderId="174" xfId="0" applyFont="1" applyFill="1" applyBorder="1" applyAlignment="1" applyProtection="1">
      <alignment vertical="center" wrapText="1" shrinkToFit="1"/>
    </xf>
    <xf numFmtId="0" fontId="0" fillId="0" borderId="175" xfId="0" applyBorder="1" applyAlignment="1" applyProtection="1">
      <alignment vertical="center" wrapText="1" shrinkToFit="1"/>
    </xf>
    <xf numFmtId="0" fontId="0" fillId="0" borderId="176" xfId="0" applyBorder="1" applyAlignment="1" applyProtection="1">
      <alignment vertical="center" wrapText="1" shrinkToFit="1"/>
    </xf>
    <xf numFmtId="0" fontId="111" fillId="33" borderId="182" xfId="0" applyFont="1" applyFill="1" applyBorder="1" applyAlignment="1" applyProtection="1">
      <alignment vertical="center" wrapText="1" shrinkToFit="1"/>
    </xf>
    <xf numFmtId="0" fontId="0" fillId="0" borderId="183" xfId="0" applyBorder="1" applyAlignment="1" applyProtection="1">
      <alignment vertical="center" wrapText="1" shrinkToFit="1"/>
    </xf>
    <xf numFmtId="0" fontId="0" fillId="0" borderId="184" xfId="0" applyBorder="1" applyAlignment="1" applyProtection="1">
      <alignment vertical="center" wrapText="1" shrinkToFit="1"/>
    </xf>
    <xf numFmtId="0" fontId="111" fillId="32" borderId="178" xfId="0" applyFont="1" applyFill="1" applyBorder="1" applyAlignment="1" applyProtection="1">
      <alignment horizontal="center" vertical="center"/>
    </xf>
    <xf numFmtId="0" fontId="0" fillId="0" borderId="179" xfId="0" applyBorder="1" applyAlignment="1" applyProtection="1">
      <alignment horizontal="center" vertical="center"/>
    </xf>
    <xf numFmtId="0" fontId="34" fillId="0" borderId="36" xfId="0" applyFont="1" applyBorder="1" applyAlignment="1">
      <alignment horizontal="left" vertical="center" wrapText="1"/>
    </xf>
    <xf numFmtId="0" fontId="34" fillId="0" borderId="52" xfId="0" applyFont="1" applyBorder="1" applyAlignment="1">
      <alignment horizontal="left" vertical="center" wrapText="1"/>
    </xf>
    <xf numFmtId="0" fontId="34" fillId="0" borderId="94" xfId="0" applyFont="1" applyBorder="1" applyAlignment="1">
      <alignment horizontal="left" vertical="center" wrapText="1"/>
    </xf>
    <xf numFmtId="0" fontId="34" fillId="0" borderId="24" xfId="0" applyFont="1" applyBorder="1" applyAlignment="1">
      <alignment horizontal="left" vertical="center" wrapText="1"/>
    </xf>
    <xf numFmtId="0" fontId="37" fillId="0" borderId="94"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152"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40" xfId="0" applyFont="1" applyBorder="1" applyAlignment="1">
      <alignment horizontal="center" vertical="center" wrapText="1"/>
    </xf>
    <xf numFmtId="0" fontId="37" fillId="0" borderId="141"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99" xfId="0" applyFont="1" applyBorder="1" applyAlignment="1">
      <alignment horizontal="center" vertical="center" wrapText="1"/>
    </xf>
    <xf numFmtId="0" fontId="34" fillId="0" borderId="61" xfId="0" applyFont="1" applyBorder="1" applyAlignment="1">
      <alignment horizontal="left" vertical="center" wrapText="1"/>
    </xf>
    <xf numFmtId="0" fontId="34" fillId="0" borderId="37" xfId="0" applyFont="1" applyBorder="1" applyAlignment="1">
      <alignment horizontal="left" vertical="center" wrapText="1"/>
    </xf>
    <xf numFmtId="0" fontId="37" fillId="0" borderId="51" xfId="0" applyFont="1" applyBorder="1" applyAlignment="1">
      <alignment horizontal="center" vertical="center"/>
    </xf>
    <xf numFmtId="0" fontId="37" fillId="0" borderId="97" xfId="0" applyFont="1" applyBorder="1" applyAlignment="1">
      <alignment horizontal="center" vertical="center"/>
    </xf>
    <xf numFmtId="0" fontId="37" fillId="0" borderId="22" xfId="0" applyFont="1" applyBorder="1" applyAlignment="1">
      <alignment horizontal="center" vertical="center"/>
    </xf>
    <xf numFmtId="0" fontId="37" fillId="0" borderId="14" xfId="0" applyFont="1" applyBorder="1" applyAlignment="1">
      <alignment horizontal="center" vertical="center" wrapText="1"/>
    </xf>
    <xf numFmtId="0" fontId="37" fillId="0" borderId="33"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95"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10" xfId="0" applyFont="1" applyBorder="1" applyAlignment="1">
      <alignment horizontal="center" vertical="center" wrapText="1"/>
    </xf>
    <xf numFmtId="0" fontId="29" fillId="0" borderId="14" xfId="0" applyFont="1" applyBorder="1" applyAlignment="1">
      <alignment vertical="center" wrapText="1"/>
    </xf>
    <xf numFmtId="0" fontId="29" fillId="0" borderId="21" xfId="0" applyFont="1" applyBorder="1" applyAlignment="1">
      <alignment vertical="center" wrapText="1"/>
    </xf>
    <xf numFmtId="0" fontId="29" fillId="0" borderId="15" xfId="0" applyFont="1" applyBorder="1" applyAlignment="1">
      <alignment vertical="center" wrapText="1"/>
    </xf>
    <xf numFmtId="0" fontId="29" fillId="0" borderId="33" xfId="0" applyFont="1" applyBorder="1" applyAlignment="1">
      <alignment vertical="center" wrapText="1"/>
    </xf>
    <xf numFmtId="0" fontId="29" fillId="0" borderId="0" xfId="0" applyFont="1" applyBorder="1" applyAlignment="1">
      <alignment vertical="center" wrapText="1"/>
    </xf>
    <xf numFmtId="0" fontId="29" fillId="0" borderId="16" xfId="0" applyFont="1" applyBorder="1" applyAlignment="1">
      <alignment vertical="center" wrapText="1"/>
    </xf>
    <xf numFmtId="0" fontId="29" fillId="0" borderId="17" xfId="0" applyFont="1" applyBorder="1" applyAlignment="1">
      <alignment vertical="center" wrapText="1"/>
    </xf>
    <xf numFmtId="0" fontId="29" fillId="0" borderId="18" xfId="0" applyFont="1" applyBorder="1" applyAlignment="1">
      <alignment vertical="center" wrapText="1"/>
    </xf>
    <xf numFmtId="0" fontId="29" fillId="0" borderId="19" xfId="0" applyFont="1" applyBorder="1" applyAlignment="1">
      <alignment vertical="center" wrapText="1"/>
    </xf>
    <xf numFmtId="0" fontId="29" fillId="0" borderId="0" xfId="0" applyFont="1" applyAlignment="1">
      <alignment vertical="center" wrapText="1"/>
    </xf>
    <xf numFmtId="0" fontId="29" fillId="0" borderId="21" xfId="0" applyFont="1" applyBorder="1" applyAlignment="1">
      <alignment vertical="center"/>
    </xf>
    <xf numFmtId="0" fontId="0" fillId="0" borderId="21" xfId="0" applyBorder="1" applyAlignment="1">
      <alignment vertical="center"/>
    </xf>
    <xf numFmtId="0" fontId="29" fillId="0" borderId="14" xfId="0" applyFont="1" applyBorder="1" applyAlignment="1">
      <alignment vertical="distributed" wrapText="1"/>
    </xf>
    <xf numFmtId="0" fontId="29" fillId="0" borderId="21" xfId="0" applyFont="1" applyBorder="1" applyAlignment="1">
      <alignment vertical="distributed" wrapText="1"/>
    </xf>
    <xf numFmtId="0" fontId="29" fillId="0" borderId="15" xfId="0" applyFont="1" applyBorder="1" applyAlignment="1">
      <alignment vertical="distributed" wrapText="1"/>
    </xf>
    <xf numFmtId="0" fontId="29" fillId="0" borderId="33" xfId="0" applyFont="1" applyBorder="1" applyAlignment="1">
      <alignment vertical="distributed" wrapText="1"/>
    </xf>
    <xf numFmtId="0" fontId="29" fillId="0" borderId="0" xfId="0" applyFont="1" applyBorder="1" applyAlignment="1">
      <alignment vertical="distributed" wrapText="1"/>
    </xf>
    <xf numFmtId="0" fontId="29" fillId="0" borderId="16" xfId="0" applyFont="1" applyBorder="1" applyAlignment="1">
      <alignment vertical="distributed" wrapText="1"/>
    </xf>
    <xf numFmtId="0" fontId="29" fillId="0" borderId="0" xfId="0" applyFont="1" applyBorder="1" applyAlignment="1">
      <alignment horizontal="right" vertical="center"/>
    </xf>
    <xf numFmtId="0" fontId="29" fillId="0" borderId="16" xfId="0" applyFont="1" applyBorder="1" applyAlignment="1">
      <alignment horizontal="righ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9">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bgColor theme="0"/>
        </patternFill>
      </fill>
    </dxf>
  </dxfs>
  <tableStyles count="0" defaultTableStyle="TableStyleMedium2" defaultPivotStyle="PivotStyleLight16"/>
  <colors>
    <mruColors>
      <color rgb="FFFFFF99"/>
      <color rgb="FFCCFFFF"/>
      <color rgb="FFCCFFCC"/>
      <color rgb="FF99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E155" lockText="1" noThreeD="1"/>
</file>

<file path=xl/ctrlProps/ctrlProp10.xml><?xml version="1.0" encoding="utf-8"?>
<formControlPr xmlns="http://schemas.microsoft.com/office/spreadsheetml/2009/9/main" objectType="CheckBox" fmlaLink="E163" lockText="1" noThreeD="1"/>
</file>

<file path=xl/ctrlProps/ctrlProp11.xml><?xml version="1.0" encoding="utf-8"?>
<formControlPr xmlns="http://schemas.microsoft.com/office/spreadsheetml/2009/9/main" objectType="CheckBox" fmlaLink="E164" lockText="1" noThreeD="1"/>
</file>

<file path=xl/ctrlProps/ctrlProp12.xml><?xml version="1.0" encoding="utf-8"?>
<formControlPr xmlns="http://schemas.microsoft.com/office/spreadsheetml/2009/9/main" objectType="CheckBox" fmlaLink="E165" lockText="1" noThreeD="1"/>
</file>

<file path=xl/ctrlProps/ctrlProp13.xml><?xml version="1.0" encoding="utf-8"?>
<formControlPr xmlns="http://schemas.microsoft.com/office/spreadsheetml/2009/9/main" objectType="CheckBox" fmlaLink="E166" lockText="1" noThreeD="1"/>
</file>

<file path=xl/ctrlProps/ctrlProp14.xml><?xml version="1.0" encoding="utf-8"?>
<formControlPr xmlns="http://schemas.microsoft.com/office/spreadsheetml/2009/9/main" objectType="CheckBox" fmlaLink="E168" lockText="1" noThreeD="1"/>
</file>

<file path=xl/ctrlProps/ctrlProp15.xml><?xml version="1.0" encoding="utf-8"?>
<formControlPr xmlns="http://schemas.microsoft.com/office/spreadsheetml/2009/9/main" objectType="CheckBox" fmlaLink="E172" lockText="1" noThreeD="1"/>
</file>

<file path=xl/ctrlProps/ctrlProp16.xml><?xml version="1.0" encoding="utf-8"?>
<formControlPr xmlns="http://schemas.microsoft.com/office/spreadsheetml/2009/9/main" objectType="CheckBox" fmlaLink="E169" lockText="1" noThreeD="1"/>
</file>

<file path=xl/ctrlProps/ctrlProp17.xml><?xml version="1.0" encoding="utf-8"?>
<formControlPr xmlns="http://schemas.microsoft.com/office/spreadsheetml/2009/9/main" objectType="CheckBox" fmlaLink="E170" lockText="1" noThreeD="1"/>
</file>

<file path=xl/ctrlProps/ctrlProp18.xml><?xml version="1.0" encoding="utf-8"?>
<formControlPr xmlns="http://schemas.microsoft.com/office/spreadsheetml/2009/9/main" objectType="CheckBox" fmlaLink="E171" lockText="1" noThreeD="1"/>
</file>

<file path=xl/ctrlProps/ctrlProp19.xml><?xml version="1.0" encoding="utf-8"?>
<formControlPr xmlns="http://schemas.microsoft.com/office/spreadsheetml/2009/9/main" objectType="CheckBox" fmlaLink="E173" lockText="1" noThreeD="1"/>
</file>

<file path=xl/ctrlProps/ctrlProp2.xml><?xml version="1.0" encoding="utf-8"?>
<formControlPr xmlns="http://schemas.microsoft.com/office/spreadsheetml/2009/9/main" objectType="CheckBox" fmlaLink="E159" lockText="1" noThreeD="1"/>
</file>

<file path=xl/ctrlProps/ctrlProp20.xml><?xml version="1.0" encoding="utf-8"?>
<formControlPr xmlns="http://schemas.microsoft.com/office/spreadsheetml/2009/9/main" objectType="CheckBox" fmlaLink="E175" lockText="1" noThreeD="1"/>
</file>

<file path=xl/ctrlProps/ctrlProp21.xml><?xml version="1.0" encoding="utf-8"?>
<formControlPr xmlns="http://schemas.microsoft.com/office/spreadsheetml/2009/9/main" objectType="CheckBox" fmlaLink="E174" lockText="1" noThreeD="1"/>
</file>

<file path=xl/ctrlProps/ctrlProp22.xml><?xml version="1.0" encoding="utf-8"?>
<formControlPr xmlns="http://schemas.microsoft.com/office/spreadsheetml/2009/9/main" objectType="CheckBox" fmlaLink="E180" lockText="1" noThreeD="1"/>
</file>

<file path=xl/ctrlProps/ctrlProp23.xml><?xml version="1.0" encoding="utf-8"?>
<formControlPr xmlns="http://schemas.microsoft.com/office/spreadsheetml/2009/9/main" objectType="CheckBox" fmlaLink="E181" lockText="1" noThreeD="1"/>
</file>

<file path=xl/ctrlProps/ctrlProp24.xml><?xml version="1.0" encoding="utf-8"?>
<formControlPr xmlns="http://schemas.microsoft.com/office/spreadsheetml/2009/9/main" objectType="CheckBox" fmlaLink="E182" lockText="1" noThreeD="1"/>
</file>

<file path=xl/ctrlProps/ctrlProp25.xml><?xml version="1.0" encoding="utf-8"?>
<formControlPr xmlns="http://schemas.microsoft.com/office/spreadsheetml/2009/9/main" objectType="CheckBox" fmlaLink="E183" lockText="1" noThreeD="1"/>
</file>

<file path=xl/ctrlProps/ctrlProp26.xml><?xml version="1.0" encoding="utf-8"?>
<formControlPr xmlns="http://schemas.microsoft.com/office/spreadsheetml/2009/9/main" objectType="CheckBox" fmlaLink="S180"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fmlaLink="E95" lockText="1" noThreeD="1"/>
</file>

<file path=xl/ctrlProps/ctrlProp3.xml><?xml version="1.0" encoding="utf-8"?>
<formControlPr xmlns="http://schemas.microsoft.com/office/spreadsheetml/2009/9/main" objectType="CheckBox" fmlaLink="E156" lockText="1" noThreeD="1"/>
</file>

<file path=xl/ctrlProps/ctrlProp30.xml><?xml version="1.0" encoding="utf-8"?>
<formControlPr xmlns="http://schemas.microsoft.com/office/spreadsheetml/2009/9/main" objectType="CheckBox" fmlaLink="E93" lockText="1" noThreeD="1"/>
</file>

<file path=xl/ctrlProps/ctrlProp31.xml><?xml version="1.0" encoding="utf-8"?>
<formControlPr xmlns="http://schemas.microsoft.com/office/spreadsheetml/2009/9/main" objectType="CheckBox" fmlaLink="I93" lockText="1" noThreeD="1"/>
</file>

<file path=xl/ctrlProps/ctrlProp32.xml><?xml version="1.0" encoding="utf-8"?>
<formControlPr xmlns="http://schemas.microsoft.com/office/spreadsheetml/2009/9/main" objectType="CheckBox" fmlaLink="O93" lockText="1" noThreeD="1"/>
</file>

<file path=xl/ctrlProps/ctrlProp33.xml><?xml version="1.0" encoding="utf-8"?>
<formControlPr xmlns="http://schemas.microsoft.com/office/spreadsheetml/2009/9/main" objectType="CheckBox" fmlaLink="V93" lockText="1" noThreeD="1"/>
</file>

<file path=xl/ctrlProps/ctrlProp34.xml><?xml version="1.0" encoding="utf-8"?>
<formControlPr xmlns="http://schemas.microsoft.com/office/spreadsheetml/2009/9/main" objectType="CheckBox" fmlaLink="Z93" lockText="1" noThreeD="1"/>
</file>

<file path=xl/ctrlProps/ctrlProp35.xml><?xml version="1.0" encoding="utf-8"?>
<formControlPr xmlns="http://schemas.microsoft.com/office/spreadsheetml/2009/9/main" objectType="CheckBox" fmlaLink="K95" lockText="1" noThreeD="1"/>
</file>

<file path=xl/ctrlProps/ctrlProp36.xml><?xml version="1.0" encoding="utf-8"?>
<formControlPr xmlns="http://schemas.microsoft.com/office/spreadsheetml/2009/9/main" objectType="CheckBox" fmlaLink="R95" lockText="1" noThreeD="1"/>
</file>

<file path=xl/ctrlProps/ctrlProp37.xml><?xml version="1.0" encoding="utf-8"?>
<formControlPr xmlns="http://schemas.microsoft.com/office/spreadsheetml/2009/9/main" objectType="CheckBox" fmlaLink="E105"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E157" lockText="1" noThreeD="1"/>
</file>

<file path=xl/ctrlProps/ctrlProp40.xml><?xml version="1.0" encoding="utf-8"?>
<formControlPr xmlns="http://schemas.microsoft.com/office/spreadsheetml/2009/9/main" objectType="CheckBox" fmlaLink="E109" lockText="1" noThreeD="1"/>
</file>

<file path=xl/ctrlProps/ctrlProp41.xml><?xml version="1.0" encoding="utf-8"?>
<formControlPr xmlns="http://schemas.microsoft.com/office/spreadsheetml/2009/9/main" objectType="CheckBox" fmlaLink="I107" lockText="1" noThreeD="1"/>
</file>

<file path=xl/ctrlProps/ctrlProp42.xml><?xml version="1.0" encoding="utf-8"?>
<formControlPr xmlns="http://schemas.microsoft.com/office/spreadsheetml/2009/9/main" objectType="CheckBox" fmlaLink="O107" lockText="1" noThreeD="1"/>
</file>

<file path=xl/ctrlProps/ctrlProp43.xml><?xml version="1.0" encoding="utf-8"?>
<formControlPr xmlns="http://schemas.microsoft.com/office/spreadsheetml/2009/9/main" objectType="CheckBox" fmlaLink="V107" lockText="1" noThreeD="1"/>
</file>

<file path=xl/ctrlProps/ctrlProp44.xml><?xml version="1.0" encoding="utf-8"?>
<formControlPr xmlns="http://schemas.microsoft.com/office/spreadsheetml/2009/9/main" objectType="CheckBox" fmlaLink="Y107" lockText="1" noThreeD="1"/>
</file>

<file path=xl/ctrlProps/ctrlProp45.xml><?xml version="1.0" encoding="utf-8"?>
<formControlPr xmlns="http://schemas.microsoft.com/office/spreadsheetml/2009/9/main" objectType="CheckBox" fmlaLink="K109" lockText="1" noThreeD="1"/>
</file>

<file path=xl/ctrlProps/ctrlProp46.xml><?xml version="1.0" encoding="utf-8"?>
<formControlPr xmlns="http://schemas.microsoft.com/office/spreadsheetml/2009/9/main" objectType="CheckBox" fmlaLink="R109" lockText="1" noThreeD="1"/>
</file>

<file path=xl/ctrlProps/ctrlProp47.xml><?xml version="1.0" encoding="utf-8"?>
<formControlPr xmlns="http://schemas.microsoft.com/office/spreadsheetml/2009/9/main" objectType="CheckBox" fmlaLink="E107"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fmlaLink="K145" lockText="1" noThreeD="1"/>
</file>

<file path=xl/ctrlProps/ctrlProp5.xml><?xml version="1.0" encoding="utf-8"?>
<formControlPr xmlns="http://schemas.microsoft.com/office/spreadsheetml/2009/9/main" objectType="CheckBox" fmlaLink="E158" lockText="1" noThreeD="1"/>
</file>

<file path=xl/ctrlProps/ctrlProp50.xml><?xml version="1.0" encoding="utf-8"?>
<formControlPr xmlns="http://schemas.microsoft.com/office/spreadsheetml/2009/9/main" objectType="CheckBox" fmlaLink="K146" lockText="1" noThreeD="1"/>
</file>

<file path=xl/ctrlProps/ctrlProp51.xml><?xml version="1.0" encoding="utf-8"?>
<formControlPr xmlns="http://schemas.microsoft.com/office/spreadsheetml/2009/9/main" objectType="CheckBox" fmlaLink="K147"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fmlaLink="AC134"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fmlaLink="K138" lockText="1" noThreeD="1"/>
</file>

<file path=xl/ctrlProps/ctrlProp56.xml><?xml version="1.0" encoding="utf-8"?>
<formControlPr xmlns="http://schemas.microsoft.com/office/spreadsheetml/2009/9/main" objectType="CheckBox" fmlaLink="K140" lockText="1" noThreeD="1"/>
</file>

<file path=xl/ctrlProps/ctrlProp57.xml><?xml version="1.0" encoding="utf-8"?>
<formControlPr xmlns="http://schemas.microsoft.com/office/spreadsheetml/2009/9/main" objectType="CheckBox" fmlaLink="AC143" lockText="1" noThreeD="1"/>
</file>

<file path=xl/ctrlProps/ctrlProp58.xml><?xml version="1.0" encoding="utf-8"?>
<formControlPr xmlns="http://schemas.microsoft.com/office/spreadsheetml/2009/9/main" objectType="CheckBox" fmlaLink="AG143" lockText="1" noThreeD="1"/>
</file>

<file path=xl/ctrlProps/ctrlProp59.xml><?xml version="1.0" encoding="utf-8"?>
<formControlPr xmlns="http://schemas.microsoft.com/office/spreadsheetml/2009/9/main" objectType="CheckBox" fmlaLink="S181" lockText="1" noThreeD="1"/>
</file>

<file path=xl/ctrlProps/ctrlProp6.xml><?xml version="1.0" encoding="utf-8"?>
<formControlPr xmlns="http://schemas.microsoft.com/office/spreadsheetml/2009/9/main" objectType="CheckBox" fmlaLink="E167" lockText="1" noThreeD="1"/>
</file>

<file path=xl/ctrlProps/ctrlProp60.xml><?xml version="1.0" encoding="utf-8"?>
<formControlPr xmlns="http://schemas.microsoft.com/office/spreadsheetml/2009/9/main" objectType="CheckBox" fmlaLink="V182" lockText="1" noThreeD="1"/>
</file>

<file path=xl/ctrlProps/ctrlProp61.xml><?xml version="1.0" encoding="utf-8"?>
<formControlPr xmlns="http://schemas.microsoft.com/office/spreadsheetml/2009/9/main" objectType="CheckBox" fmlaLink="AA183"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Radio" firstButton="1" fmlaLink="K62"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CheckBox" fmlaLink="C76" lockText="1" noThreeD="1"/>
</file>

<file path=xl/ctrlProps/ctrlProp7.xml><?xml version="1.0" encoding="utf-8"?>
<formControlPr xmlns="http://schemas.microsoft.com/office/spreadsheetml/2009/9/main" objectType="CheckBox" fmlaLink="E160" lockText="1" noThreeD="1"/>
</file>

<file path=xl/ctrlProps/ctrlProp70.xml><?xml version="1.0" encoding="utf-8"?>
<formControlPr xmlns="http://schemas.microsoft.com/office/spreadsheetml/2009/9/main" objectType="CheckBox" fmlaLink="C77" lockText="1" noThreeD="1"/>
</file>

<file path=xl/ctrlProps/ctrlProp71.xml><?xml version="1.0" encoding="utf-8"?>
<formControlPr xmlns="http://schemas.microsoft.com/office/spreadsheetml/2009/9/main" objectType="CheckBox" fmlaLink="C78" lockText="1" noThreeD="1"/>
</file>

<file path=xl/ctrlProps/ctrlProp72.xml><?xml version="1.0" encoding="utf-8"?>
<formControlPr xmlns="http://schemas.microsoft.com/office/spreadsheetml/2009/9/main" objectType="CheckBox" fmlaLink="C79"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fmlaLink="E161"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E16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 xmlns:a16="http://schemas.microsoft.com/office/drawing/2014/main" id="{00000000-0008-0000-0000-000005000000}"/>
              </a:ext>
            </a:extLst>
          </xdr:cNvPr>
          <xdr:cNvSpPr/>
        </xdr:nvSpPr>
        <xdr:spPr bwMode="auto">
          <a:xfrm>
            <a:off x="4121947" y="43255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 xmlns:a16="http://schemas.microsoft.com/office/drawing/2014/main" id="{00000000-0008-0000-0000-000006000000}"/>
              </a:ext>
            </a:extLst>
          </xdr:cNvPr>
          <xdr:cNvSpPr/>
        </xdr:nvSpPr>
        <xdr:spPr bwMode="auto">
          <a:xfrm>
            <a:off x="4470290" y="4813464"/>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 xmlns:a16="http://schemas.microsoft.com/office/drawing/2014/main" id="{00000000-0008-0000-0000-000007000000}"/>
              </a:ext>
            </a:extLst>
          </xdr:cNvPr>
          <xdr:cNvSpPr/>
        </xdr:nvSpPr>
        <xdr:spPr bwMode="auto">
          <a:xfrm>
            <a:off x="7549565" y="4545421"/>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1632857</xdr:colOff>
      <xdr:row>2</xdr:row>
      <xdr:rowOff>489857</xdr:rowOff>
    </xdr:from>
    <xdr:to>
      <xdr:col>28</xdr:col>
      <xdr:colOff>13608</xdr:colOff>
      <xdr:row>5</xdr:row>
      <xdr:rowOff>95250</xdr:rowOff>
    </xdr:to>
    <xdr:sp macro="" textlink="">
      <xdr:nvSpPr>
        <xdr:cNvPr id="2" name="テキスト ボックス 1"/>
        <xdr:cNvSpPr txBox="1"/>
      </xdr:nvSpPr>
      <xdr:spPr>
        <a:xfrm>
          <a:off x="7892143" y="1224643"/>
          <a:ext cx="5592536" cy="1102178"/>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t>黄色着色部のみ記載してください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121227</xdr:colOff>
      <xdr:row>0</xdr:row>
      <xdr:rowOff>225137</xdr:rowOff>
    </xdr:from>
    <xdr:to>
      <xdr:col>63</xdr:col>
      <xdr:colOff>189263</xdr:colOff>
      <xdr:row>4</xdr:row>
      <xdr:rowOff>201633</xdr:rowOff>
    </xdr:to>
    <xdr:sp macro="" textlink="">
      <xdr:nvSpPr>
        <xdr:cNvPr id="2" name="テキスト ボックス 1"/>
        <xdr:cNvSpPr txBox="1"/>
      </xdr:nvSpPr>
      <xdr:spPr>
        <a:xfrm>
          <a:off x="19638818" y="225137"/>
          <a:ext cx="5592536" cy="1102178"/>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t>黄色着色部のみ記載してください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155864</xdr:colOff>
      <xdr:row>9</xdr:row>
      <xdr:rowOff>294410</xdr:rowOff>
    </xdr:from>
    <xdr:to>
      <xdr:col>45</xdr:col>
      <xdr:colOff>154627</xdr:colOff>
      <xdr:row>9</xdr:row>
      <xdr:rowOff>1396588</xdr:rowOff>
    </xdr:to>
    <xdr:sp macro="" textlink="">
      <xdr:nvSpPr>
        <xdr:cNvPr id="2" name="テキスト ボックス 1"/>
        <xdr:cNvSpPr txBox="1"/>
      </xdr:nvSpPr>
      <xdr:spPr>
        <a:xfrm>
          <a:off x="22288500" y="2597728"/>
          <a:ext cx="5592536" cy="1102178"/>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t>黄色着色部のみ記載してください</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154</xdr:row>
          <xdr:rowOff>3</xdr:rowOff>
        </xdr:from>
        <xdr:to>
          <xdr:col>5</xdr:col>
          <xdr:colOff>19050</xdr:colOff>
          <xdr:row>159</xdr:row>
          <xdr:rowOff>19051</xdr:rowOff>
        </xdr:to>
        <xdr:grpSp>
          <xdr:nvGrpSpPr>
            <xdr:cNvPr id="3" name="グループ化 2">
              <a:extLst>
                <a:ext uri="{FF2B5EF4-FFF2-40B4-BE49-F238E27FC236}">
                  <a16:creationId xmlns="" xmlns:a16="http://schemas.microsoft.com/office/drawing/2014/main" id="{00000000-0008-0000-0200-000003000000}"/>
                </a:ext>
              </a:extLst>
            </xdr:cNvPr>
            <xdr:cNvGrpSpPr/>
          </xdr:nvGrpSpPr>
          <xdr:grpSpPr>
            <a:xfrm>
              <a:off x="821108" y="41024738"/>
              <a:ext cx="240089" cy="1184460"/>
              <a:chOff x="904875" y="8182047"/>
              <a:chExt cx="209550" cy="928093"/>
            </a:xfrm>
          </xdr:grpSpPr>
          <xdr:sp macro="" textlink="">
            <xdr:nvSpPr>
              <xdr:cNvPr id="75777" name="Check Box 1" hidden="1">
                <a:extLst>
                  <a:ext uri="{63B3BB69-23CF-44E3-9099-C40C66FF867C}">
                    <a14:compatExt spid="_x0000_s75777"/>
                  </a:ext>
                  <a:ext uri="{FF2B5EF4-FFF2-40B4-BE49-F238E27FC236}">
                    <a16:creationId xmlns="" xmlns:a16="http://schemas.microsoft.com/office/drawing/2014/main" id="{00000000-0008-0000-0200-000001280100}"/>
                  </a:ext>
                </a:extLst>
              </xdr:cNvPr>
              <xdr:cNvSpPr/>
            </xdr:nvSpPr>
            <xdr:spPr bwMode="auto">
              <a:xfrm>
                <a:off x="904875" y="8182047"/>
                <a:ext cx="20955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 xmlns:a16="http://schemas.microsoft.com/office/drawing/2014/main" id="{00000000-0008-0000-0200-000002280100}"/>
                  </a:ext>
                </a:extLst>
              </xdr:cNvPr>
              <xdr:cNvSpPr/>
            </xdr:nvSpPr>
            <xdr:spPr bwMode="auto">
              <a:xfrm>
                <a:off x="904875" y="8962824"/>
                <a:ext cx="209550" cy="1473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 xmlns:a16="http://schemas.microsoft.com/office/drawing/2014/main" id="{00000000-0008-0000-0200-000003280100}"/>
                  </a:ext>
                </a:extLst>
              </xdr:cNvPr>
              <xdr:cNvSpPr/>
            </xdr:nvSpPr>
            <xdr:spPr bwMode="auto">
              <a:xfrm>
                <a:off x="904875" y="8528216"/>
                <a:ext cx="209550" cy="1915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 xmlns:a16="http://schemas.microsoft.com/office/drawing/2014/main" id="{00000000-0008-0000-0200-000004280100}"/>
                  </a:ext>
                </a:extLst>
              </xdr:cNvPr>
              <xdr:cNvSpPr/>
            </xdr:nvSpPr>
            <xdr:spPr bwMode="auto">
              <a:xfrm>
                <a:off x="904875" y="8675534"/>
                <a:ext cx="209550" cy="1620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 xmlns:a16="http://schemas.microsoft.com/office/drawing/2014/main" id="{00000000-0008-0000-0200-000005280100}"/>
                  </a:ext>
                </a:extLst>
              </xdr:cNvPr>
              <xdr:cNvSpPr/>
            </xdr:nvSpPr>
            <xdr:spPr bwMode="auto">
              <a:xfrm>
                <a:off x="904875" y="8822850"/>
                <a:ext cx="209550" cy="1473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165</xdr:row>
          <xdr:rowOff>161925</xdr:rowOff>
        </xdr:from>
        <xdr:to>
          <xdr:col>4</xdr:col>
          <xdr:colOff>171450</xdr:colOff>
          <xdr:row>167</xdr:row>
          <xdr:rowOff>0</xdr:rowOff>
        </xdr:to>
        <xdr:sp macro="" textlink="">
          <xdr:nvSpPr>
            <xdr:cNvPr id="75782" name="Check Box 6" hidden="1">
              <a:extLst>
                <a:ext uri="{63B3BB69-23CF-44E3-9099-C40C66FF867C}">
                  <a14:compatExt spid="_x0000_s75782"/>
                </a:ext>
                <a:ext uri="{FF2B5EF4-FFF2-40B4-BE49-F238E27FC236}">
                  <a16:creationId xmlns=""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158</xdr:row>
          <xdr:rowOff>161196</xdr:rowOff>
        </xdr:from>
        <xdr:to>
          <xdr:col>4</xdr:col>
          <xdr:colOff>173035</xdr:colOff>
          <xdr:row>167</xdr:row>
          <xdr:rowOff>161193</xdr:rowOff>
        </xdr:to>
        <xdr:grpSp>
          <xdr:nvGrpSpPr>
            <xdr:cNvPr id="10" name="グループ化 9">
              <a:extLst>
                <a:ext uri="{FF2B5EF4-FFF2-40B4-BE49-F238E27FC236}">
                  <a16:creationId xmlns="" xmlns:a16="http://schemas.microsoft.com/office/drawing/2014/main" id="{00000000-0008-0000-0200-00000A000000}"/>
                </a:ext>
              </a:extLst>
            </xdr:cNvPr>
            <xdr:cNvGrpSpPr/>
          </xdr:nvGrpSpPr>
          <xdr:grpSpPr>
            <a:xfrm>
              <a:off x="821109" y="42183255"/>
              <a:ext cx="181161" cy="1792938"/>
              <a:chOff x="914400" y="8965602"/>
              <a:chExt cx="209550" cy="1802908"/>
            </a:xfrm>
          </xdr:grpSpPr>
          <xdr:sp macro="" textlink="">
            <xdr:nvSpPr>
              <xdr:cNvPr id="75783" name="Check Box 7" hidden="1">
                <a:extLst>
                  <a:ext uri="{63B3BB69-23CF-44E3-9099-C40C66FF867C}">
                    <a14:compatExt spid="_x0000_s75783"/>
                  </a:ext>
                  <a:ext uri="{FF2B5EF4-FFF2-40B4-BE49-F238E27FC236}">
                    <a16:creationId xmlns="" xmlns:a16="http://schemas.microsoft.com/office/drawing/2014/main" id="{00000000-0008-0000-0200-000007280100}"/>
                  </a:ext>
                </a:extLst>
              </xdr:cNvPr>
              <xdr:cNvSpPr/>
            </xdr:nvSpPr>
            <xdr:spPr bwMode="auto">
              <a:xfrm>
                <a:off x="914400" y="8965602"/>
                <a:ext cx="209550" cy="1986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 xmlns:a16="http://schemas.microsoft.com/office/drawing/2014/main" id="{00000000-0008-0000-0200-000008280100}"/>
                  </a:ext>
                </a:extLst>
              </xdr:cNvPr>
              <xdr:cNvSpPr/>
            </xdr:nvSpPr>
            <xdr:spPr bwMode="auto">
              <a:xfrm>
                <a:off x="914400" y="9156937"/>
                <a:ext cx="209550" cy="1471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 xmlns:a16="http://schemas.microsoft.com/office/drawing/2014/main" id="{00000000-0008-0000-0200-000009280100}"/>
                  </a:ext>
                </a:extLst>
              </xdr:cNvPr>
              <xdr:cNvSpPr/>
            </xdr:nvSpPr>
            <xdr:spPr bwMode="auto">
              <a:xfrm>
                <a:off x="914400" y="9283669"/>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 xmlns:a16="http://schemas.microsoft.com/office/drawing/2014/main" id="{00000000-0008-0000-0200-00000A280100}"/>
                  </a:ext>
                </a:extLst>
              </xdr:cNvPr>
              <xdr:cNvSpPr/>
            </xdr:nvSpPr>
            <xdr:spPr bwMode="auto">
              <a:xfrm>
                <a:off x="914400" y="9760357"/>
                <a:ext cx="209550" cy="1618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 xmlns:a16="http://schemas.microsoft.com/office/drawing/2014/main" id="{00000000-0008-0000-0200-00000B280100}"/>
                  </a:ext>
                </a:extLst>
              </xdr:cNvPr>
              <xdr:cNvSpPr/>
            </xdr:nvSpPr>
            <xdr:spPr bwMode="auto">
              <a:xfrm>
                <a:off x="914400" y="9914892"/>
                <a:ext cx="209550" cy="1766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 xmlns:a16="http://schemas.microsoft.com/office/drawing/2014/main" id="{00000000-0008-0000-0200-00000C280100}"/>
                  </a:ext>
                </a:extLst>
              </xdr:cNvPr>
              <xdr:cNvSpPr/>
            </xdr:nvSpPr>
            <xdr:spPr bwMode="auto">
              <a:xfrm>
                <a:off x="914400" y="10106221"/>
                <a:ext cx="209550" cy="1618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 xmlns:a16="http://schemas.microsoft.com/office/drawing/2014/main" id="{00000000-0008-0000-0200-00000D280100}"/>
                  </a:ext>
                </a:extLst>
              </xdr:cNvPr>
              <xdr:cNvSpPr/>
            </xdr:nvSpPr>
            <xdr:spPr bwMode="auto">
              <a:xfrm>
                <a:off x="914400" y="10290191"/>
                <a:ext cx="209550" cy="1324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 xmlns:a16="http://schemas.microsoft.com/office/drawing/2014/main" id="{00000000-0008-0000-0200-00000E280100}"/>
                  </a:ext>
                </a:extLst>
              </xdr:cNvPr>
              <xdr:cNvSpPr/>
            </xdr:nvSpPr>
            <xdr:spPr bwMode="auto">
              <a:xfrm>
                <a:off x="914400" y="10599258"/>
                <a:ext cx="209550" cy="1692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167</xdr:row>
          <xdr:rowOff>142875</xdr:rowOff>
        </xdr:from>
        <xdr:to>
          <xdr:col>5</xdr:col>
          <xdr:colOff>19050</xdr:colOff>
          <xdr:row>175</xdr:row>
          <xdr:rowOff>28575</xdr:rowOff>
        </xdr:to>
        <xdr:grpSp>
          <xdr:nvGrpSpPr>
            <xdr:cNvPr id="19" name="Group 41">
              <a:extLst>
                <a:ext uri="{FF2B5EF4-FFF2-40B4-BE49-F238E27FC236}">
                  <a16:creationId xmlns="" xmlns:a16="http://schemas.microsoft.com/office/drawing/2014/main" id="{00000000-0008-0000-0200-000013000000}"/>
                </a:ext>
              </a:extLst>
            </xdr:cNvPr>
            <xdr:cNvGrpSpPr>
              <a:grpSpLocks/>
            </xdr:cNvGrpSpPr>
          </xdr:nvGrpSpPr>
          <xdr:grpSpPr bwMode="auto">
            <a:xfrm>
              <a:off x="867335" y="43957875"/>
              <a:ext cx="193862" cy="139849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168</xdr:row>
          <xdr:rowOff>3</xdr:rowOff>
        </xdr:from>
        <xdr:to>
          <xdr:col>5</xdr:col>
          <xdr:colOff>0</xdr:colOff>
          <xdr:row>174</xdr:row>
          <xdr:rowOff>146541</xdr:rowOff>
        </xdr:to>
        <xdr:grpSp>
          <xdr:nvGrpSpPr>
            <xdr:cNvPr id="20" name="グループ化 19">
              <a:extLst>
                <a:ext uri="{FF2B5EF4-FFF2-40B4-BE49-F238E27FC236}">
                  <a16:creationId xmlns="" xmlns:a16="http://schemas.microsoft.com/office/drawing/2014/main" id="{00000000-0008-0000-0200-000014000000}"/>
                </a:ext>
              </a:extLst>
            </xdr:cNvPr>
            <xdr:cNvGrpSpPr/>
          </xdr:nvGrpSpPr>
          <xdr:grpSpPr>
            <a:xfrm>
              <a:off x="821109" y="43983091"/>
              <a:ext cx="221038" cy="1323156"/>
              <a:chOff x="923925" y="10787924"/>
              <a:chExt cx="219101" cy="1130501"/>
            </a:xfrm>
          </xdr:grpSpPr>
          <xdr:sp macro="" textlink="">
            <xdr:nvSpPr>
              <xdr:cNvPr id="75791" name="Check Box 15" hidden="1">
                <a:extLst>
                  <a:ext uri="{63B3BB69-23CF-44E3-9099-C40C66FF867C}">
                    <a14:compatExt spid="_x0000_s75791"/>
                  </a:ext>
                  <a:ext uri="{FF2B5EF4-FFF2-40B4-BE49-F238E27FC236}">
                    <a16:creationId xmlns="" xmlns:a16="http://schemas.microsoft.com/office/drawing/2014/main" id="{00000000-0008-0000-0200-00000F280100}"/>
                  </a:ext>
                </a:extLst>
              </xdr:cNvPr>
              <xdr:cNvSpPr/>
            </xdr:nvSpPr>
            <xdr:spPr bwMode="auto">
              <a:xfrm>
                <a:off x="923925" y="11368790"/>
                <a:ext cx="209551" cy="1249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 xmlns:a16="http://schemas.microsoft.com/office/drawing/2014/main" id="{00000000-0008-0000-0200-000010280100}"/>
                  </a:ext>
                </a:extLst>
              </xdr:cNvPr>
              <xdr:cNvSpPr/>
            </xdr:nvSpPr>
            <xdr:spPr bwMode="auto">
              <a:xfrm>
                <a:off x="925737" y="10787924"/>
                <a:ext cx="217289" cy="143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 xmlns:a16="http://schemas.microsoft.com/office/drawing/2014/main" id="{00000000-0008-0000-0200-000011280100}"/>
                  </a:ext>
                </a:extLst>
              </xdr:cNvPr>
              <xdr:cNvSpPr/>
            </xdr:nvSpPr>
            <xdr:spPr bwMode="auto">
              <a:xfrm>
                <a:off x="923925" y="10937832"/>
                <a:ext cx="209551" cy="2254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 xmlns:a16="http://schemas.microsoft.com/office/drawing/2014/main" id="{00000000-0008-0000-0200-000012280100}"/>
                  </a:ext>
                </a:extLst>
              </xdr:cNvPr>
              <xdr:cNvSpPr/>
            </xdr:nvSpPr>
            <xdr:spPr bwMode="auto">
              <a:xfrm>
                <a:off x="923925" y="11225137"/>
                <a:ext cx="209551" cy="1249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 xmlns:a16="http://schemas.microsoft.com/office/drawing/2014/main" id="{00000000-0008-0000-0200-000013280100}"/>
                  </a:ext>
                </a:extLst>
              </xdr:cNvPr>
              <xdr:cNvSpPr/>
            </xdr:nvSpPr>
            <xdr:spPr bwMode="auto">
              <a:xfrm>
                <a:off x="923925" y="11518690"/>
                <a:ext cx="209551" cy="1374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 xmlns:a16="http://schemas.microsoft.com/office/drawing/2014/main" id="{00000000-0008-0000-0200-000014280100}"/>
                  </a:ext>
                </a:extLst>
              </xdr:cNvPr>
              <xdr:cNvSpPr/>
            </xdr:nvSpPr>
            <xdr:spPr bwMode="auto">
              <a:xfrm>
                <a:off x="923925" y="11799758"/>
                <a:ext cx="209551" cy="1186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 xmlns:a16="http://schemas.microsoft.com/office/drawing/2014/main" id="{00000000-0008-0000-0200-000015280100}"/>
                  </a:ext>
                </a:extLst>
              </xdr:cNvPr>
              <xdr:cNvSpPr/>
            </xdr:nvSpPr>
            <xdr:spPr bwMode="auto">
              <a:xfrm>
                <a:off x="923925" y="11649850"/>
                <a:ext cx="209551" cy="1374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47625</xdr:rowOff>
        </xdr:from>
        <xdr:to>
          <xdr:col>5</xdr:col>
          <xdr:colOff>19050</xdr:colOff>
          <xdr:row>179</xdr:row>
          <xdr:rowOff>180975</xdr:rowOff>
        </xdr:to>
        <xdr:sp macro="" textlink="">
          <xdr:nvSpPr>
            <xdr:cNvPr id="75798" name="Check Box 22" hidden="1">
              <a:extLst>
                <a:ext uri="{63B3BB69-23CF-44E3-9099-C40C66FF867C}">
                  <a14:compatExt spid="_x0000_s75798"/>
                </a:ext>
                <a:ext uri="{FF2B5EF4-FFF2-40B4-BE49-F238E27FC236}">
                  <a16:creationId xmlns=""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38100</xdr:rowOff>
        </xdr:from>
        <xdr:to>
          <xdr:col>5</xdr:col>
          <xdr:colOff>19050</xdr:colOff>
          <xdr:row>180</xdr:row>
          <xdr:rowOff>152400</xdr:rowOff>
        </xdr:to>
        <xdr:sp macro="" textlink="">
          <xdr:nvSpPr>
            <xdr:cNvPr id="75799" name="Check Box 23" hidden="1">
              <a:extLst>
                <a:ext uri="{63B3BB69-23CF-44E3-9099-C40C66FF867C}">
                  <a14:compatExt spid="_x0000_s75799"/>
                </a:ext>
                <a:ext uri="{FF2B5EF4-FFF2-40B4-BE49-F238E27FC236}">
                  <a16:creationId xmlns=""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171450</xdr:rowOff>
        </xdr:from>
        <xdr:to>
          <xdr:col>5</xdr:col>
          <xdr:colOff>0</xdr:colOff>
          <xdr:row>182</xdr:row>
          <xdr:rowOff>38100</xdr:rowOff>
        </xdr:to>
        <xdr:sp macro="" textlink="">
          <xdr:nvSpPr>
            <xdr:cNvPr id="75800" name="Check Box 24" hidden="1">
              <a:extLst>
                <a:ext uri="{63B3BB69-23CF-44E3-9099-C40C66FF867C}">
                  <a14:compatExt spid="_x0000_s75800"/>
                </a:ext>
                <a:ext uri="{FF2B5EF4-FFF2-40B4-BE49-F238E27FC236}">
                  <a16:creationId xmlns=""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183</xdr:row>
          <xdr:rowOff>0</xdr:rowOff>
        </xdr:from>
        <xdr:to>
          <xdr:col>5</xdr:col>
          <xdr:colOff>19050</xdr:colOff>
          <xdr:row>183</xdr:row>
          <xdr:rowOff>28575</xdr:rowOff>
        </xdr:to>
        <xdr:grpSp>
          <xdr:nvGrpSpPr>
            <xdr:cNvPr id="32" name="Group 41">
              <a:extLst>
                <a:ext uri="{FF2B5EF4-FFF2-40B4-BE49-F238E27FC236}">
                  <a16:creationId xmlns="" xmlns:a16="http://schemas.microsoft.com/office/drawing/2014/main" id="{00000000-0008-0000-0200-000020000000}"/>
                </a:ext>
              </a:extLst>
            </xdr:cNvPr>
            <xdr:cNvGrpSpPr>
              <a:grpSpLocks/>
            </xdr:cNvGrpSpPr>
          </xdr:nvGrpSpPr>
          <xdr:grpSpPr bwMode="auto">
            <a:xfrm>
              <a:off x="867335" y="46773353"/>
              <a:ext cx="19386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181</xdr:row>
          <xdr:rowOff>152400</xdr:rowOff>
        </xdr:from>
        <xdr:to>
          <xdr:col>5</xdr:col>
          <xdr:colOff>38100</xdr:colOff>
          <xdr:row>183</xdr:row>
          <xdr:rowOff>38100</xdr:rowOff>
        </xdr:to>
        <xdr:sp macro="" textlink="">
          <xdr:nvSpPr>
            <xdr:cNvPr id="75801" name="Check Box 25" hidden="1">
              <a:extLst>
                <a:ext uri="{63B3BB69-23CF-44E3-9099-C40C66FF867C}">
                  <a14:compatExt spid="_x0000_s75801"/>
                </a:ext>
                <a:ext uri="{FF2B5EF4-FFF2-40B4-BE49-F238E27FC236}">
                  <a16:creationId xmlns=""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38100</xdr:colOff>
          <xdr:row>179</xdr:row>
          <xdr:rowOff>171450</xdr:rowOff>
        </xdr:to>
        <xdr:sp macro="" textlink="">
          <xdr:nvSpPr>
            <xdr:cNvPr id="75802" name="Check Box 26" hidden="1">
              <a:extLst>
                <a:ext uri="{63B3BB69-23CF-44E3-9099-C40C66FF867C}">
                  <a14:compatExt spid="_x0000_s75802"/>
                </a:ext>
                <a:ext uri="{FF2B5EF4-FFF2-40B4-BE49-F238E27FC236}">
                  <a16:creationId xmlns=""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2" name="Check Box 106" hidden="1">
              <a:extLst>
                <a:ext uri="{63B3BB69-23CF-44E3-9099-C40C66FF867C}">
                  <a14:compatExt spid="_x0000_s75882"/>
                </a:ext>
                <a:ext uri="{FF2B5EF4-FFF2-40B4-BE49-F238E27FC236}">
                  <a16:creationId xmlns=""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6" name="Check Box 110" hidden="1">
              <a:extLst>
                <a:ext uri="{63B3BB69-23CF-44E3-9099-C40C66FF867C}">
                  <a14:compatExt spid="_x0000_s75886"/>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7" name="Check Box 111" hidden="1">
              <a:extLst>
                <a:ext uri="{63B3BB69-23CF-44E3-9099-C40C66FF867C}">
                  <a14:compatExt spid="_x0000_s75887"/>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192</xdr:row>
          <xdr:rowOff>0</xdr:rowOff>
        </xdr:from>
        <xdr:to>
          <xdr:col>2</xdr:col>
          <xdr:colOff>19050</xdr:colOff>
          <xdr:row>193</xdr:row>
          <xdr:rowOff>19050</xdr:rowOff>
        </xdr:to>
        <xdr:sp macro="" textlink="">
          <xdr:nvSpPr>
            <xdr:cNvPr id="75888" name="Check Box 112" hidden="1">
              <a:extLst>
                <a:ext uri="{63B3BB69-23CF-44E3-9099-C40C66FF867C}">
                  <a14:compatExt spid="_x0000_s75888"/>
                </a:ext>
                <a:ext uri="{FF2B5EF4-FFF2-40B4-BE49-F238E27FC236}">
                  <a16:creationId xmlns=""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228600</xdr:rowOff>
        </xdr:from>
        <xdr:to>
          <xdr:col>5</xdr:col>
          <xdr:colOff>38100</xdr:colOff>
          <xdr:row>95</xdr:row>
          <xdr:rowOff>0</xdr:rowOff>
        </xdr:to>
        <xdr:sp macro="" textlink="">
          <xdr:nvSpPr>
            <xdr:cNvPr id="75915" name="Check Box 139" hidden="1">
              <a:extLst>
                <a:ext uri="{63B3BB69-23CF-44E3-9099-C40C66FF867C}">
                  <a14:compatExt spid="_x0000_s75915"/>
                </a:ext>
                <a:ext uri="{FF2B5EF4-FFF2-40B4-BE49-F238E27FC236}">
                  <a16:creationId xmlns=""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219075</xdr:rowOff>
        </xdr:from>
        <xdr:to>
          <xdr:col>5</xdr:col>
          <xdr:colOff>38100</xdr:colOff>
          <xdr:row>93</xdr:row>
          <xdr:rowOff>9525</xdr:rowOff>
        </xdr:to>
        <xdr:sp macro="" textlink="">
          <xdr:nvSpPr>
            <xdr:cNvPr id="75916" name="Check Box 140" hidden="1">
              <a:extLst>
                <a:ext uri="{63B3BB69-23CF-44E3-9099-C40C66FF867C}">
                  <a14:compatExt spid="_x0000_s75916"/>
                </a:ext>
                <a:ext uri="{FF2B5EF4-FFF2-40B4-BE49-F238E27FC236}">
                  <a16:creationId xmlns=""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91</xdr:row>
          <xdr:rowOff>219075</xdr:rowOff>
        </xdr:from>
        <xdr:to>
          <xdr:col>9</xdr:col>
          <xdr:colOff>38100</xdr:colOff>
          <xdr:row>93</xdr:row>
          <xdr:rowOff>9525</xdr:rowOff>
        </xdr:to>
        <xdr:sp macro="" textlink="">
          <xdr:nvSpPr>
            <xdr:cNvPr id="75917" name="Check Box 141" hidden="1">
              <a:extLst>
                <a:ext uri="{63B3BB69-23CF-44E3-9099-C40C66FF867C}">
                  <a14:compatExt spid="_x0000_s75917"/>
                </a:ext>
                <a:ext uri="{FF2B5EF4-FFF2-40B4-BE49-F238E27FC236}">
                  <a16:creationId xmlns=""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91</xdr:row>
          <xdr:rowOff>219075</xdr:rowOff>
        </xdr:from>
        <xdr:to>
          <xdr:col>15</xdr:col>
          <xdr:colOff>38100</xdr:colOff>
          <xdr:row>93</xdr:row>
          <xdr:rowOff>9525</xdr:rowOff>
        </xdr:to>
        <xdr:sp macro="" textlink="">
          <xdr:nvSpPr>
            <xdr:cNvPr id="75918" name="Check Box 142" hidden="1">
              <a:extLst>
                <a:ext uri="{63B3BB69-23CF-44E3-9099-C40C66FF867C}">
                  <a14:compatExt spid="_x0000_s75918"/>
                </a:ext>
                <a:ext uri="{FF2B5EF4-FFF2-40B4-BE49-F238E27FC236}">
                  <a16:creationId xmlns=""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91</xdr:row>
          <xdr:rowOff>219075</xdr:rowOff>
        </xdr:from>
        <xdr:to>
          <xdr:col>22</xdr:col>
          <xdr:colOff>38100</xdr:colOff>
          <xdr:row>93</xdr:row>
          <xdr:rowOff>9525</xdr:rowOff>
        </xdr:to>
        <xdr:sp macro="" textlink="">
          <xdr:nvSpPr>
            <xdr:cNvPr id="75919" name="Check Box 143" hidden="1">
              <a:extLst>
                <a:ext uri="{63B3BB69-23CF-44E3-9099-C40C66FF867C}">
                  <a14:compatExt spid="_x0000_s75919"/>
                </a:ext>
                <a:ext uri="{FF2B5EF4-FFF2-40B4-BE49-F238E27FC236}">
                  <a16:creationId xmlns=""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91</xdr:row>
          <xdr:rowOff>219075</xdr:rowOff>
        </xdr:from>
        <xdr:to>
          <xdr:col>26</xdr:col>
          <xdr:colOff>38100</xdr:colOff>
          <xdr:row>93</xdr:row>
          <xdr:rowOff>9525</xdr:rowOff>
        </xdr:to>
        <xdr:sp macro="" textlink="">
          <xdr:nvSpPr>
            <xdr:cNvPr id="75920" name="Check Box 144" hidden="1">
              <a:extLst>
                <a:ext uri="{63B3BB69-23CF-44E3-9099-C40C66FF867C}">
                  <a14:compatExt spid="_x0000_s75920"/>
                </a:ext>
                <a:ext uri="{FF2B5EF4-FFF2-40B4-BE49-F238E27FC236}">
                  <a16:creationId xmlns=""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94</xdr:row>
          <xdr:rowOff>0</xdr:rowOff>
        </xdr:from>
        <xdr:to>
          <xdr:col>11</xdr:col>
          <xdr:colOff>38100</xdr:colOff>
          <xdr:row>95</xdr:row>
          <xdr:rowOff>0</xdr:rowOff>
        </xdr:to>
        <xdr:sp macro="" textlink="">
          <xdr:nvSpPr>
            <xdr:cNvPr id="75921" name="Check Box 145" hidden="1">
              <a:extLst>
                <a:ext uri="{63B3BB69-23CF-44E3-9099-C40C66FF867C}">
                  <a14:compatExt spid="_x0000_s75921"/>
                </a:ext>
                <a:ext uri="{FF2B5EF4-FFF2-40B4-BE49-F238E27FC236}">
                  <a16:creationId xmlns=""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94</xdr:row>
          <xdr:rowOff>0</xdr:rowOff>
        </xdr:from>
        <xdr:to>
          <xdr:col>18</xdr:col>
          <xdr:colOff>19050</xdr:colOff>
          <xdr:row>95</xdr:row>
          <xdr:rowOff>0</xdr:rowOff>
        </xdr:to>
        <xdr:sp macro="" textlink="">
          <xdr:nvSpPr>
            <xdr:cNvPr id="75922" name="Check Box 146" hidden="1">
              <a:extLst>
                <a:ext uri="{63B3BB69-23CF-44E3-9099-C40C66FF867C}">
                  <a14:compatExt spid="_x0000_s75922"/>
                </a:ext>
                <a:ext uri="{FF2B5EF4-FFF2-40B4-BE49-F238E27FC236}">
                  <a16:creationId xmlns=""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942975</xdr:rowOff>
        </xdr:from>
        <xdr:to>
          <xdr:col>5</xdr:col>
          <xdr:colOff>38100</xdr:colOff>
          <xdr:row>105</xdr:row>
          <xdr:rowOff>0</xdr:rowOff>
        </xdr:to>
        <xdr:sp macro="" textlink="">
          <xdr:nvSpPr>
            <xdr:cNvPr id="75925" name="Check Box 149" hidden="1">
              <a:extLst>
                <a:ext uri="{63B3BB69-23CF-44E3-9099-C40C66FF867C}">
                  <a14:compatExt spid="_x0000_s75925"/>
                </a:ext>
                <a:ext uri="{FF2B5EF4-FFF2-40B4-BE49-F238E27FC236}">
                  <a16:creationId xmlns=""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103</xdr:row>
          <xdr:rowOff>838200</xdr:rowOff>
        </xdr:from>
        <xdr:to>
          <xdr:col>14</xdr:col>
          <xdr:colOff>38100</xdr:colOff>
          <xdr:row>105</xdr:row>
          <xdr:rowOff>123825</xdr:rowOff>
        </xdr:to>
        <xdr:sp macro="" textlink="">
          <xdr:nvSpPr>
            <xdr:cNvPr id="75926" name="Check Box 150" hidden="1">
              <a:extLst>
                <a:ext uri="{63B3BB69-23CF-44E3-9099-C40C66FF867C}">
                  <a14:compatExt spid="_x0000_s75926"/>
                </a:ext>
                <a:ext uri="{FF2B5EF4-FFF2-40B4-BE49-F238E27FC236}">
                  <a16:creationId xmlns=""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103</xdr:row>
          <xdr:rowOff>838200</xdr:rowOff>
        </xdr:from>
        <xdr:to>
          <xdr:col>21</xdr:col>
          <xdr:colOff>38100</xdr:colOff>
          <xdr:row>105</xdr:row>
          <xdr:rowOff>123825</xdr:rowOff>
        </xdr:to>
        <xdr:sp macro="" textlink="">
          <xdr:nvSpPr>
            <xdr:cNvPr id="75927" name="Check Box 151" hidden="1">
              <a:extLst>
                <a:ext uri="{63B3BB69-23CF-44E3-9099-C40C66FF867C}">
                  <a14:compatExt spid="_x0000_s75927"/>
                </a:ext>
                <a:ext uri="{FF2B5EF4-FFF2-40B4-BE49-F238E27FC236}">
                  <a16:creationId xmlns=""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171450</xdr:rowOff>
        </xdr:from>
        <xdr:to>
          <xdr:col>5</xdr:col>
          <xdr:colOff>38100</xdr:colOff>
          <xdr:row>109</xdr:row>
          <xdr:rowOff>38100</xdr:rowOff>
        </xdr:to>
        <xdr:sp macro="" textlink="">
          <xdr:nvSpPr>
            <xdr:cNvPr id="75928" name="Check Box 152" hidden="1">
              <a:extLst>
                <a:ext uri="{63B3BB69-23CF-44E3-9099-C40C66FF867C}">
                  <a14:compatExt spid="_x0000_s75928"/>
                </a:ext>
                <a:ext uri="{FF2B5EF4-FFF2-40B4-BE49-F238E27FC236}">
                  <a16:creationId xmlns=""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323850</xdr:rowOff>
        </xdr:from>
        <xdr:to>
          <xdr:col>9</xdr:col>
          <xdr:colOff>38100</xdr:colOff>
          <xdr:row>107</xdr:row>
          <xdr:rowOff>38100</xdr:rowOff>
        </xdr:to>
        <xdr:sp macro="" textlink="">
          <xdr:nvSpPr>
            <xdr:cNvPr id="75930" name="Check Box 154" hidden="1">
              <a:extLst>
                <a:ext uri="{63B3BB69-23CF-44E3-9099-C40C66FF867C}">
                  <a14:compatExt spid="_x0000_s75930"/>
                </a:ext>
                <a:ext uri="{FF2B5EF4-FFF2-40B4-BE49-F238E27FC236}">
                  <a16:creationId xmlns=""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323850</xdr:rowOff>
        </xdr:from>
        <xdr:to>
          <xdr:col>15</xdr:col>
          <xdr:colOff>38100</xdr:colOff>
          <xdr:row>107</xdr:row>
          <xdr:rowOff>38100</xdr:rowOff>
        </xdr:to>
        <xdr:sp macro="" textlink="">
          <xdr:nvSpPr>
            <xdr:cNvPr id="75931" name="Check Box 155" hidden="1">
              <a:extLst>
                <a:ext uri="{63B3BB69-23CF-44E3-9099-C40C66FF867C}">
                  <a14:compatExt spid="_x0000_s75931"/>
                </a:ext>
                <a:ext uri="{FF2B5EF4-FFF2-40B4-BE49-F238E27FC236}">
                  <a16:creationId xmlns=""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106</xdr:row>
          <xdr:rowOff>0</xdr:rowOff>
        </xdr:from>
        <xdr:to>
          <xdr:col>22</xdr:col>
          <xdr:colOff>38100</xdr:colOff>
          <xdr:row>107</xdr:row>
          <xdr:rowOff>19050</xdr:rowOff>
        </xdr:to>
        <xdr:sp macro="" textlink="">
          <xdr:nvSpPr>
            <xdr:cNvPr id="75932" name="Check Box 156" hidden="1">
              <a:extLst>
                <a:ext uri="{63B3BB69-23CF-44E3-9099-C40C66FF867C}">
                  <a14:compatExt spid="_x0000_s75932"/>
                </a:ext>
                <a:ext uri="{FF2B5EF4-FFF2-40B4-BE49-F238E27FC236}">
                  <a16:creationId xmlns=""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106</xdr:row>
          <xdr:rowOff>0</xdr:rowOff>
        </xdr:from>
        <xdr:to>
          <xdr:col>25</xdr:col>
          <xdr:colOff>38100</xdr:colOff>
          <xdr:row>107</xdr:row>
          <xdr:rowOff>19050</xdr:rowOff>
        </xdr:to>
        <xdr:sp macro="" textlink="">
          <xdr:nvSpPr>
            <xdr:cNvPr id="75933" name="Check Box 157" hidden="1">
              <a:extLst>
                <a:ext uri="{63B3BB69-23CF-44E3-9099-C40C66FF867C}">
                  <a14:compatExt spid="_x0000_s75933"/>
                </a:ext>
                <a:ext uri="{FF2B5EF4-FFF2-40B4-BE49-F238E27FC236}">
                  <a16:creationId xmlns=""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107</xdr:row>
          <xdr:rowOff>171450</xdr:rowOff>
        </xdr:from>
        <xdr:to>
          <xdr:col>11</xdr:col>
          <xdr:colOff>38100</xdr:colOff>
          <xdr:row>109</xdr:row>
          <xdr:rowOff>38100</xdr:rowOff>
        </xdr:to>
        <xdr:sp macro="" textlink="">
          <xdr:nvSpPr>
            <xdr:cNvPr id="75934" name="Check Box 158" hidden="1">
              <a:extLst>
                <a:ext uri="{63B3BB69-23CF-44E3-9099-C40C66FF867C}">
                  <a14:compatExt spid="_x0000_s75934"/>
                </a:ext>
                <a:ext uri="{FF2B5EF4-FFF2-40B4-BE49-F238E27FC236}">
                  <a16:creationId xmlns=""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107</xdr:row>
          <xdr:rowOff>171450</xdr:rowOff>
        </xdr:from>
        <xdr:to>
          <xdr:col>18</xdr:col>
          <xdr:colOff>38100</xdr:colOff>
          <xdr:row>109</xdr:row>
          <xdr:rowOff>38100</xdr:rowOff>
        </xdr:to>
        <xdr:sp macro="" textlink="">
          <xdr:nvSpPr>
            <xdr:cNvPr id="75935" name="Check Box 159" hidden="1">
              <a:extLst>
                <a:ext uri="{63B3BB69-23CF-44E3-9099-C40C66FF867C}">
                  <a14:compatExt spid="_x0000_s75935"/>
                </a:ext>
                <a:ext uri="{FF2B5EF4-FFF2-40B4-BE49-F238E27FC236}">
                  <a16:creationId xmlns=""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105</xdr:row>
          <xdr:rowOff>323850</xdr:rowOff>
        </xdr:from>
        <xdr:to>
          <xdr:col>5</xdr:col>
          <xdr:colOff>19050</xdr:colOff>
          <xdr:row>107</xdr:row>
          <xdr:rowOff>38100</xdr:rowOff>
        </xdr:to>
        <xdr:sp macro="" textlink="">
          <xdr:nvSpPr>
            <xdr:cNvPr id="75940" name="Check Box 164" hidden="1">
              <a:extLst>
                <a:ext uri="{63B3BB69-23CF-44E3-9099-C40C66FF867C}">
                  <a14:compatExt spid="_x0000_s75940"/>
                </a:ext>
                <a:ext uri="{FF2B5EF4-FFF2-40B4-BE49-F238E27FC236}">
                  <a16:creationId xmlns=""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57150</xdr:rowOff>
        </xdr:from>
        <xdr:to>
          <xdr:col>29</xdr:col>
          <xdr:colOff>0</xdr:colOff>
          <xdr:row>129</xdr:row>
          <xdr:rowOff>38100</xdr:rowOff>
        </xdr:to>
        <xdr:sp macro="" textlink="">
          <xdr:nvSpPr>
            <xdr:cNvPr id="75943" name="Check Box 167" hidden="1">
              <a:extLst>
                <a:ext uri="{63B3BB69-23CF-44E3-9099-C40C66FF867C}">
                  <a14:compatExt spid="_x0000_s75943"/>
                </a:ext>
                <a:ext uri="{FF2B5EF4-FFF2-40B4-BE49-F238E27FC236}">
                  <a16:creationId xmlns=""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143</xdr:row>
          <xdr:rowOff>323850</xdr:rowOff>
        </xdr:from>
        <xdr:to>
          <xdr:col>11</xdr:col>
          <xdr:colOff>0</xdr:colOff>
          <xdr:row>145</xdr:row>
          <xdr:rowOff>38100</xdr:rowOff>
        </xdr:to>
        <xdr:sp macro="" textlink="">
          <xdr:nvSpPr>
            <xdr:cNvPr id="75944" name="Check Box 168" hidden="1">
              <a:extLst>
                <a:ext uri="{63B3BB69-23CF-44E3-9099-C40C66FF867C}">
                  <a14:compatExt spid="_x0000_s75944"/>
                </a:ext>
                <a:ext uri="{FF2B5EF4-FFF2-40B4-BE49-F238E27FC236}">
                  <a16:creationId xmlns=""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145</xdr:row>
          <xdr:rowOff>85725</xdr:rowOff>
        </xdr:from>
        <xdr:to>
          <xdr:col>11</xdr:col>
          <xdr:colOff>0</xdr:colOff>
          <xdr:row>145</xdr:row>
          <xdr:rowOff>361950</xdr:rowOff>
        </xdr:to>
        <xdr:sp macro="" textlink="">
          <xdr:nvSpPr>
            <xdr:cNvPr id="75945" name="Check Box 169" hidden="1">
              <a:extLst>
                <a:ext uri="{63B3BB69-23CF-44E3-9099-C40C66FF867C}">
                  <a14:compatExt spid="_x0000_s75945"/>
                </a:ext>
                <a:ext uri="{FF2B5EF4-FFF2-40B4-BE49-F238E27FC236}">
                  <a16:creationId xmlns=""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146</xdr:row>
          <xdr:rowOff>28575</xdr:rowOff>
        </xdr:from>
        <xdr:to>
          <xdr:col>11</xdr:col>
          <xdr:colOff>19050</xdr:colOff>
          <xdr:row>146</xdr:row>
          <xdr:rowOff>419100</xdr:rowOff>
        </xdr:to>
        <xdr:sp macro="" textlink="">
          <xdr:nvSpPr>
            <xdr:cNvPr id="75946" name="Check Box 170" hidden="1">
              <a:extLst>
                <a:ext uri="{63B3BB69-23CF-44E3-9099-C40C66FF867C}">
                  <a14:compatExt spid="_x0000_s75946"/>
                </a:ext>
                <a:ext uri="{FF2B5EF4-FFF2-40B4-BE49-F238E27FC236}">
                  <a16:creationId xmlns=""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127</xdr:row>
          <xdr:rowOff>57150</xdr:rowOff>
        </xdr:from>
        <xdr:to>
          <xdr:col>33</xdr:col>
          <xdr:colOff>0</xdr:colOff>
          <xdr:row>129</xdr:row>
          <xdr:rowOff>38100</xdr:rowOff>
        </xdr:to>
        <xdr:sp macro="" textlink="">
          <xdr:nvSpPr>
            <xdr:cNvPr id="75947" name="Check Box 171" hidden="1">
              <a:extLst>
                <a:ext uri="{63B3BB69-23CF-44E3-9099-C40C66FF867C}">
                  <a14:compatExt spid="_x0000_s75947"/>
                </a:ext>
                <a:ext uri="{FF2B5EF4-FFF2-40B4-BE49-F238E27FC236}">
                  <a16:creationId xmlns=""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132</xdr:row>
          <xdr:rowOff>85725</xdr:rowOff>
        </xdr:from>
        <xdr:to>
          <xdr:col>29</xdr:col>
          <xdr:colOff>0</xdr:colOff>
          <xdr:row>134</xdr:row>
          <xdr:rowOff>47625</xdr:rowOff>
        </xdr:to>
        <xdr:sp macro="" textlink="">
          <xdr:nvSpPr>
            <xdr:cNvPr id="75948" name="Check Box 172" hidden="1">
              <a:extLst>
                <a:ext uri="{63B3BB69-23CF-44E3-9099-C40C66FF867C}">
                  <a14:compatExt spid="_x0000_s75948"/>
                </a:ext>
                <a:ext uri="{FF2B5EF4-FFF2-40B4-BE49-F238E27FC236}">
                  <a16:creationId xmlns=""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132</xdr:row>
          <xdr:rowOff>85725</xdr:rowOff>
        </xdr:from>
        <xdr:to>
          <xdr:col>32</xdr:col>
          <xdr:colOff>180975</xdr:colOff>
          <xdr:row>134</xdr:row>
          <xdr:rowOff>47625</xdr:rowOff>
        </xdr:to>
        <xdr:sp macro="" textlink="">
          <xdr:nvSpPr>
            <xdr:cNvPr id="75949" name="Check Box 173" hidden="1">
              <a:extLst>
                <a:ext uri="{63B3BB69-23CF-44E3-9099-C40C66FF867C}">
                  <a14:compatExt spid="_x0000_s75949"/>
                </a:ext>
                <a:ext uri="{FF2B5EF4-FFF2-40B4-BE49-F238E27FC236}">
                  <a16:creationId xmlns=""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137</xdr:row>
          <xdr:rowOff>161925</xdr:rowOff>
        </xdr:from>
        <xdr:to>
          <xdr:col>11</xdr:col>
          <xdr:colOff>9525</xdr:colOff>
          <xdr:row>137</xdr:row>
          <xdr:rowOff>419100</xdr:rowOff>
        </xdr:to>
        <xdr:sp macro="" textlink="">
          <xdr:nvSpPr>
            <xdr:cNvPr id="75950" name="Check Box 174" hidden="1">
              <a:extLst>
                <a:ext uri="{63B3BB69-23CF-44E3-9099-C40C66FF867C}">
                  <a14:compatExt spid="_x0000_s75950"/>
                </a:ext>
                <a:ext uri="{FF2B5EF4-FFF2-40B4-BE49-F238E27FC236}">
                  <a16:creationId xmlns=""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139</xdr:row>
          <xdr:rowOff>219075</xdr:rowOff>
        </xdr:from>
        <xdr:to>
          <xdr:col>11</xdr:col>
          <xdr:colOff>0</xdr:colOff>
          <xdr:row>139</xdr:row>
          <xdr:rowOff>552450</xdr:rowOff>
        </xdr:to>
        <xdr:sp macro="" textlink="">
          <xdr:nvSpPr>
            <xdr:cNvPr id="75951" name="Check Box 175" hidden="1">
              <a:extLst>
                <a:ext uri="{63B3BB69-23CF-44E3-9099-C40C66FF867C}">
                  <a14:compatExt spid="_x0000_s75951"/>
                </a:ext>
                <a:ext uri="{FF2B5EF4-FFF2-40B4-BE49-F238E27FC236}">
                  <a16:creationId xmlns=""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142</xdr:row>
          <xdr:rowOff>0</xdr:rowOff>
        </xdr:from>
        <xdr:to>
          <xdr:col>29</xdr:col>
          <xdr:colOff>0</xdr:colOff>
          <xdr:row>143</xdr:row>
          <xdr:rowOff>19050</xdr:rowOff>
        </xdr:to>
        <xdr:sp macro="" textlink="">
          <xdr:nvSpPr>
            <xdr:cNvPr id="75952" name="Check Box 176" hidden="1">
              <a:extLst>
                <a:ext uri="{63B3BB69-23CF-44E3-9099-C40C66FF867C}">
                  <a14:compatExt spid="_x0000_s75952"/>
                </a:ext>
                <a:ext uri="{FF2B5EF4-FFF2-40B4-BE49-F238E27FC236}">
                  <a16:creationId xmlns=""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142</xdr:row>
          <xdr:rowOff>0</xdr:rowOff>
        </xdr:from>
        <xdr:to>
          <xdr:col>33</xdr:col>
          <xdr:colOff>0</xdr:colOff>
          <xdr:row>143</xdr:row>
          <xdr:rowOff>19050</xdr:rowOff>
        </xdr:to>
        <xdr:sp macro="" textlink="">
          <xdr:nvSpPr>
            <xdr:cNvPr id="75953" name="Check Box 177" hidden="1">
              <a:extLst>
                <a:ext uri="{63B3BB69-23CF-44E3-9099-C40C66FF867C}">
                  <a14:compatExt spid="_x0000_s75953"/>
                </a:ext>
                <a:ext uri="{FF2B5EF4-FFF2-40B4-BE49-F238E27FC236}">
                  <a16:creationId xmlns=""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181</xdr:row>
          <xdr:rowOff>0</xdr:rowOff>
        </xdr:from>
        <xdr:to>
          <xdr:col>5</xdr:col>
          <xdr:colOff>19050</xdr:colOff>
          <xdr:row>183</xdr:row>
          <xdr:rowOff>0</xdr:rowOff>
        </xdr:to>
        <xdr:grpSp>
          <xdr:nvGrpSpPr>
            <xdr:cNvPr id="153"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867335" y="46392353"/>
              <a:ext cx="193862"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180</xdr:row>
          <xdr:rowOff>28575</xdr:rowOff>
        </xdr:from>
        <xdr:to>
          <xdr:col>19</xdr:col>
          <xdr:colOff>38100</xdr:colOff>
          <xdr:row>180</xdr:row>
          <xdr:rowOff>171450</xdr:rowOff>
        </xdr:to>
        <xdr:sp macro="" textlink="">
          <xdr:nvSpPr>
            <xdr:cNvPr id="75971" name="Check Box 195" hidden="1">
              <a:extLst>
                <a:ext uri="{63B3BB69-23CF-44E3-9099-C40C66FF867C}">
                  <a14:compatExt spid="_x0000_s75971"/>
                </a:ext>
                <a:ext uri="{FF2B5EF4-FFF2-40B4-BE49-F238E27FC236}">
                  <a16:creationId xmlns=""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181</xdr:row>
          <xdr:rowOff>19050</xdr:rowOff>
        </xdr:from>
        <xdr:to>
          <xdr:col>22</xdr:col>
          <xdr:colOff>38100</xdr:colOff>
          <xdr:row>181</xdr:row>
          <xdr:rowOff>152400</xdr:rowOff>
        </xdr:to>
        <xdr:sp macro="" textlink="">
          <xdr:nvSpPr>
            <xdr:cNvPr id="75972" name="Check Box 196" hidden="1">
              <a:extLst>
                <a:ext uri="{63B3BB69-23CF-44E3-9099-C40C66FF867C}">
                  <a14:compatExt spid="_x0000_s75972"/>
                </a:ext>
                <a:ext uri="{FF2B5EF4-FFF2-40B4-BE49-F238E27FC236}">
                  <a16:creationId xmlns=""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182</xdr:row>
          <xdr:rowOff>19050</xdr:rowOff>
        </xdr:from>
        <xdr:to>
          <xdr:col>27</xdr:col>
          <xdr:colOff>47625</xdr:colOff>
          <xdr:row>182</xdr:row>
          <xdr:rowOff>152400</xdr:rowOff>
        </xdr:to>
        <xdr:sp macro="" textlink="">
          <xdr:nvSpPr>
            <xdr:cNvPr id="75973" name="Check Box 197" hidden="1">
              <a:extLst>
                <a:ext uri="{63B3BB69-23CF-44E3-9099-C40C66FF867C}">
                  <a14:compatExt spid="_x0000_s75973"/>
                </a:ext>
                <a:ext uri="{FF2B5EF4-FFF2-40B4-BE49-F238E27FC236}">
                  <a16:creationId xmlns=""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101</xdr:row>
          <xdr:rowOff>123825</xdr:rowOff>
        </xdr:from>
        <xdr:to>
          <xdr:col>33</xdr:col>
          <xdr:colOff>47625</xdr:colOff>
          <xdr:row>103</xdr:row>
          <xdr:rowOff>38100</xdr:rowOff>
        </xdr:to>
        <xdr:sp macro="" textlink="">
          <xdr:nvSpPr>
            <xdr:cNvPr id="75979" name="Check Box 203" hidden="1">
              <a:extLst>
                <a:ext uri="{63B3BB69-23CF-44E3-9099-C40C66FF867C}">
                  <a14:compatExt spid="_x0000_s75979"/>
                </a:ext>
                <a:ext uri="{FF2B5EF4-FFF2-40B4-BE49-F238E27FC236}">
                  <a16:creationId xmlns=""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124</xdr:row>
          <xdr:rowOff>190500</xdr:rowOff>
        </xdr:from>
        <xdr:to>
          <xdr:col>33</xdr:col>
          <xdr:colOff>47625</xdr:colOff>
          <xdr:row>126</xdr:row>
          <xdr:rowOff>38100</xdr:rowOff>
        </xdr:to>
        <xdr:sp macro="" textlink="">
          <xdr:nvSpPr>
            <xdr:cNvPr id="75982" name="Check Box 206" hidden="1">
              <a:extLst>
                <a:ext uri="{63B3BB69-23CF-44E3-9099-C40C66FF867C}">
                  <a14:compatExt spid="_x0000_s75982"/>
                </a:ext>
                <a:ext uri="{FF2B5EF4-FFF2-40B4-BE49-F238E27FC236}">
                  <a16:creationId xmlns=""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149</xdr:row>
          <xdr:rowOff>142875</xdr:rowOff>
        </xdr:from>
        <xdr:to>
          <xdr:col>33</xdr:col>
          <xdr:colOff>47625</xdr:colOff>
          <xdr:row>151</xdr:row>
          <xdr:rowOff>38100</xdr:rowOff>
        </xdr:to>
        <xdr:sp macro="" textlink="">
          <xdr:nvSpPr>
            <xdr:cNvPr id="75983" name="Check Box 207" hidden="1">
              <a:extLst>
                <a:ext uri="{63B3BB69-23CF-44E3-9099-C40C66FF867C}">
                  <a14:compatExt spid="_x0000_s75983"/>
                </a:ext>
                <a:ext uri="{FF2B5EF4-FFF2-40B4-BE49-F238E27FC236}">
                  <a16:creationId xmlns=""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176</xdr:row>
          <xdr:rowOff>152400</xdr:rowOff>
        </xdr:from>
        <xdr:to>
          <xdr:col>33</xdr:col>
          <xdr:colOff>38100</xdr:colOff>
          <xdr:row>178</xdr:row>
          <xdr:rowOff>38100</xdr:rowOff>
        </xdr:to>
        <xdr:sp macro="" textlink="">
          <xdr:nvSpPr>
            <xdr:cNvPr id="75984" name="Check Box 208" hidden="1">
              <a:extLst>
                <a:ext uri="{63B3BB69-23CF-44E3-9099-C40C66FF867C}">
                  <a14:compatExt spid="_x0000_s75984"/>
                </a:ext>
                <a:ext uri="{FF2B5EF4-FFF2-40B4-BE49-F238E27FC236}">
                  <a16:creationId xmlns=""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61</xdr:row>
          <xdr:rowOff>9525</xdr:rowOff>
        </xdr:from>
        <xdr:to>
          <xdr:col>11</xdr:col>
          <xdr:colOff>9525</xdr:colOff>
          <xdr:row>62</xdr:row>
          <xdr:rowOff>0</xdr:rowOff>
        </xdr:to>
        <xdr:sp macro="" textlink="">
          <xdr:nvSpPr>
            <xdr:cNvPr id="75985" name="Option Button 209" hidden="1">
              <a:extLst>
                <a:ext uri="{63B3BB69-23CF-44E3-9099-C40C66FF867C}">
                  <a14:compatExt spid="_x0000_s75985"/>
                </a:ext>
                <a:ext uri="{FF2B5EF4-FFF2-40B4-BE49-F238E27FC236}">
                  <a16:creationId xmlns=""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89" name="Check Box 213" hidden="1">
              <a:extLst>
                <a:ext uri="{63B3BB69-23CF-44E3-9099-C40C66FF867C}">
                  <a14:compatExt spid="_x0000_s75989"/>
                </a:ext>
                <a:ext uri="{FF2B5EF4-FFF2-40B4-BE49-F238E27FC236}">
                  <a16:creationId xmlns=""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990" name="Check Box 214" hidden="1">
              <a:extLst>
                <a:ext uri="{63B3BB69-23CF-44E3-9099-C40C66FF867C}">
                  <a14:compatExt spid="_x0000_s75990"/>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47625</xdr:rowOff>
        </xdr:from>
        <xdr:to>
          <xdr:col>2</xdr:col>
          <xdr:colOff>19050</xdr:colOff>
          <xdr:row>191</xdr:row>
          <xdr:rowOff>276225</xdr:rowOff>
        </xdr:to>
        <xdr:sp macro="" textlink="">
          <xdr:nvSpPr>
            <xdr:cNvPr id="75996" name="Check Box 220" hidden="1">
              <a:extLst>
                <a:ext uri="{63B3BB69-23CF-44E3-9099-C40C66FF867C}">
                  <a14:compatExt spid="_x0000_s75996"/>
                </a:ext>
                <a:ext uri="{FF2B5EF4-FFF2-40B4-BE49-F238E27FC236}">
                  <a16:creationId xmlns=""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3</xdr:col>
          <xdr:colOff>38100</xdr:colOff>
          <xdr:row>76</xdr:row>
          <xdr:rowOff>38100</xdr:rowOff>
        </xdr:to>
        <xdr:sp macro="" textlink="">
          <xdr:nvSpPr>
            <xdr:cNvPr id="76021" name="Check Box 245" hidden="1">
              <a:extLst>
                <a:ext uri="{63B3BB69-23CF-44E3-9099-C40C66FF867C}">
                  <a14:compatExt spid="_x0000_s76021"/>
                </a:ext>
                <a:ext uri="{FF2B5EF4-FFF2-40B4-BE49-F238E27FC236}">
                  <a16:creationId xmlns=""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219075</xdr:rowOff>
        </xdr:from>
        <xdr:to>
          <xdr:col>3</xdr:col>
          <xdr:colOff>38100</xdr:colOff>
          <xdr:row>77</xdr:row>
          <xdr:rowOff>9525</xdr:rowOff>
        </xdr:to>
        <xdr:sp macro="" textlink="">
          <xdr:nvSpPr>
            <xdr:cNvPr id="76022" name="Check Box 246" hidden="1">
              <a:extLst>
                <a:ext uri="{63B3BB69-23CF-44E3-9099-C40C66FF867C}">
                  <a14:compatExt spid="_x0000_s76022"/>
                </a:ext>
                <a:ext uri="{FF2B5EF4-FFF2-40B4-BE49-F238E27FC236}">
                  <a16:creationId xmlns=""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19050</xdr:rowOff>
        </xdr:from>
        <xdr:to>
          <xdr:col>3</xdr:col>
          <xdr:colOff>38100</xdr:colOff>
          <xdr:row>77</xdr:row>
          <xdr:rowOff>266700</xdr:rowOff>
        </xdr:to>
        <xdr:sp macro="" textlink="">
          <xdr:nvSpPr>
            <xdr:cNvPr id="76023" name="Check Box 247" hidden="1">
              <a:extLst>
                <a:ext uri="{63B3BB69-23CF-44E3-9099-C40C66FF867C}">
                  <a14:compatExt spid="_x0000_s76023"/>
                </a:ext>
                <a:ext uri="{FF2B5EF4-FFF2-40B4-BE49-F238E27FC236}">
                  <a16:creationId xmlns=""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304800</xdr:rowOff>
        </xdr:from>
        <xdr:to>
          <xdr:col>3</xdr:col>
          <xdr:colOff>38100</xdr:colOff>
          <xdr:row>79</xdr:row>
          <xdr:rowOff>0</xdr:rowOff>
        </xdr:to>
        <xdr:sp macro="" textlink="">
          <xdr:nvSpPr>
            <xdr:cNvPr id="76024" name="Check Box 248" hidden="1">
              <a:extLst>
                <a:ext uri="{63B3BB69-23CF-44E3-9099-C40C66FF867C}">
                  <a14:compatExt spid="_x0000_s76024"/>
                </a:ext>
                <a:ext uri="{FF2B5EF4-FFF2-40B4-BE49-F238E27FC236}">
                  <a16:creationId xmlns=""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75</xdr:row>
      <xdr:rowOff>50800</xdr:rowOff>
    </xdr:from>
    <xdr:to>
      <xdr:col>1</xdr:col>
      <xdr:colOff>168402</xdr:colOff>
      <xdr:row>78</xdr:row>
      <xdr:rowOff>165100</xdr:rowOff>
    </xdr:to>
    <xdr:sp macro="" textlink="">
      <xdr:nvSpPr>
        <xdr:cNvPr id="106" name="左大かっこ 105">
          <a:extLst>
            <a:ext uri="{FF2B5EF4-FFF2-40B4-BE49-F238E27FC236}">
              <a16:creationId xmlns=""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8" name="Check Box 252" hidden="1">
              <a:extLst>
                <a:ext uri="{63B3BB69-23CF-44E3-9099-C40C66FF867C}">
                  <a14:compatExt spid="_x0000_s76028"/>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6029" name="Check Box 253" hidden="1">
              <a:extLst>
                <a:ext uri="{63B3BB69-23CF-44E3-9099-C40C66FF867C}">
                  <a14:compatExt spid="_x0000_s76029"/>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6030" name="Check Box 254" hidden="1">
              <a:extLst>
                <a:ext uri="{63B3BB69-23CF-44E3-9099-C40C66FF867C}">
                  <a14:compatExt spid="_x0000_s76030"/>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90</xdr:row>
          <xdr:rowOff>161925</xdr:rowOff>
        </xdr:from>
        <xdr:to>
          <xdr:col>33</xdr:col>
          <xdr:colOff>38100</xdr:colOff>
          <xdr:row>92</xdr:row>
          <xdr:rowOff>19050</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67</xdr:row>
          <xdr:rowOff>9525</xdr:rowOff>
        </xdr:from>
        <xdr:to>
          <xdr:col>11</xdr:col>
          <xdr:colOff>38100</xdr:colOff>
          <xdr:row>68</xdr:row>
          <xdr:rowOff>0</xdr:rowOff>
        </xdr:to>
        <xdr:sp macro="" textlink="">
          <xdr:nvSpPr>
            <xdr:cNvPr id="76055" name="Option Button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99</xdr:row>
          <xdr:rowOff>9525</xdr:rowOff>
        </xdr:from>
        <xdr:to>
          <xdr:col>21</xdr:col>
          <xdr:colOff>161925</xdr:colOff>
          <xdr:row>99</xdr:row>
          <xdr:rowOff>219075</xdr:rowOff>
        </xdr:to>
        <xdr:sp macro="" textlink="">
          <xdr:nvSpPr>
            <xdr:cNvPr id="76066" name="Option Button 290" hidden="1">
              <a:extLst>
                <a:ext uri="{63B3BB69-23CF-44E3-9099-C40C66FF867C}">
                  <a14:compatExt spid="_x0000_s76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98</xdr:row>
          <xdr:rowOff>152400</xdr:rowOff>
        </xdr:from>
        <xdr:to>
          <xdr:col>26</xdr:col>
          <xdr:colOff>104775</xdr:colOff>
          <xdr:row>100</xdr:row>
          <xdr:rowOff>9525</xdr:rowOff>
        </xdr:to>
        <xdr:sp macro="" textlink="">
          <xdr:nvSpPr>
            <xdr:cNvPr id="76067" name="Option Button 291" hidden="1">
              <a:extLst>
                <a:ext uri="{63B3BB69-23CF-44E3-9099-C40C66FF867C}">
                  <a14:compatExt spid="_x0000_s76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114</xdr:row>
          <xdr:rowOff>0</xdr:rowOff>
        </xdr:from>
        <xdr:to>
          <xdr:col>21</xdr:col>
          <xdr:colOff>19050</xdr:colOff>
          <xdr:row>114</xdr:row>
          <xdr:rowOff>219075</xdr:rowOff>
        </xdr:to>
        <xdr:sp macro="" textlink="">
          <xdr:nvSpPr>
            <xdr:cNvPr id="76073" name="Option Button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114</xdr:row>
          <xdr:rowOff>0</xdr:rowOff>
        </xdr:from>
        <xdr:to>
          <xdr:col>25</xdr:col>
          <xdr:colOff>19050</xdr:colOff>
          <xdr:row>114</xdr:row>
          <xdr:rowOff>219075</xdr:rowOff>
        </xdr:to>
        <xdr:sp macro="" textlink="">
          <xdr:nvSpPr>
            <xdr:cNvPr id="76074" name="Option Button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0</xdr:colOff>
      <xdr:row>1</xdr:row>
      <xdr:rowOff>0</xdr:rowOff>
    </xdr:from>
    <xdr:to>
      <xdr:col>42</xdr:col>
      <xdr:colOff>428625</xdr:colOff>
      <xdr:row>5</xdr:row>
      <xdr:rowOff>9525</xdr:rowOff>
    </xdr:to>
    <xdr:sp macro="" textlink="">
      <xdr:nvSpPr>
        <xdr:cNvPr id="100" name="テキスト ボックス 99"/>
        <xdr:cNvSpPr txBox="1"/>
      </xdr:nvSpPr>
      <xdr:spPr>
        <a:xfrm>
          <a:off x="7267575" y="180975"/>
          <a:ext cx="3952875" cy="552450"/>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t>黄色着色部のみ記載してください</a:t>
          </a:r>
        </a:p>
      </xdr:txBody>
    </xdr:sp>
    <xdr:clientData/>
  </xdr:twoCellAnchor>
  <xdr:twoCellAnchor>
    <xdr:from>
      <xdr:col>37</xdr:col>
      <xdr:colOff>0</xdr:colOff>
      <xdr:row>6</xdr:row>
      <xdr:rowOff>0</xdr:rowOff>
    </xdr:from>
    <xdr:to>
      <xdr:col>42</xdr:col>
      <xdr:colOff>415739</xdr:colOff>
      <xdr:row>11</xdr:row>
      <xdr:rowOff>11764</xdr:rowOff>
    </xdr:to>
    <xdr:sp macro="" textlink="">
      <xdr:nvSpPr>
        <xdr:cNvPr id="104" name="テキスト ボックス 103"/>
        <xdr:cNvSpPr txBox="1"/>
      </xdr:nvSpPr>
      <xdr:spPr>
        <a:xfrm>
          <a:off x="7283824" y="918882"/>
          <a:ext cx="3945591" cy="941853"/>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b="1"/>
            <a:t>※</a:t>
          </a:r>
          <a:r>
            <a:rPr kumimoji="1" lang="ja-JP" altLang="en-US" sz="1600" b="1"/>
            <a:t>下記</a:t>
          </a:r>
          <a:r>
            <a:rPr kumimoji="1" lang="ja-JP" altLang="en-US" sz="1600" b="1">
              <a:solidFill>
                <a:srgbClr val="FF0000"/>
              </a:solidFill>
            </a:rPr>
            <a:t>赤色囲み欄</a:t>
          </a:r>
          <a:r>
            <a:rPr kumimoji="1" lang="ja-JP" altLang="en-US" sz="1600" b="1"/>
            <a:t>について、すべて</a:t>
          </a:r>
          <a:r>
            <a:rPr kumimoji="1" lang="ja-JP" altLang="en-US" sz="1600" b="1">
              <a:solidFill>
                <a:srgbClr val="FF0000"/>
              </a:solidFill>
            </a:rPr>
            <a:t>「○」</a:t>
          </a:r>
          <a:r>
            <a:rPr kumimoji="1" lang="ja-JP" altLang="en-US" sz="1600" b="1"/>
            <a:t>となっていることを必ず確認してください！</a:t>
          </a:r>
          <a:endParaRPr kumimoji="1" lang="en-US" altLang="ja-JP" sz="16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4.xml"/><Relationship Id="rId2" Type="http://schemas.openxmlformats.org/officeDocument/2006/relationships/drawing" Target="../drawings/drawing5.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4.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80" zoomScaleNormal="90" zoomScaleSheetLayoutView="80" workbookViewId="0">
      <selection activeCell="C6" sqref="C6"/>
    </sheetView>
  </sheetViews>
  <sheetFormatPr defaultRowHeight="13.5"/>
  <cols>
    <col min="1" max="1" width="27.75" style="64" customWidth="1"/>
    <col min="2" max="2" width="12.75" style="65" customWidth="1"/>
    <col min="3" max="3" width="19.875" style="66" customWidth="1"/>
    <col min="4" max="4" width="66.5" style="66" customWidth="1"/>
    <col min="5" max="5" width="66.5" customWidth="1"/>
  </cols>
  <sheetData>
    <row r="1" spans="1:5" ht="30" customHeight="1" thickBot="1">
      <c r="A1" s="771" t="s">
        <v>294</v>
      </c>
      <c r="B1" s="771"/>
      <c r="C1" s="771"/>
      <c r="D1" s="771"/>
      <c r="E1" s="771"/>
    </row>
    <row r="2" spans="1:5" ht="18" customHeight="1" thickTop="1">
      <c r="A2" s="772" t="s">
        <v>411</v>
      </c>
      <c r="B2" s="772"/>
      <c r="C2" s="772"/>
      <c r="D2" s="772"/>
      <c r="E2" s="772"/>
    </row>
    <row r="3" spans="1:5" s="57" customFormat="1" ht="8.1" customHeight="1">
      <c r="A3" s="773"/>
      <c r="B3" s="773"/>
      <c r="C3" s="773"/>
      <c r="D3" s="773"/>
    </row>
    <row r="4" spans="1:5" s="59" customFormat="1" ht="27">
      <c r="A4" s="58" t="s">
        <v>295</v>
      </c>
      <c r="B4" s="58" t="s">
        <v>296</v>
      </c>
      <c r="C4" s="164" t="s">
        <v>480</v>
      </c>
      <c r="D4" s="99" t="s">
        <v>297</v>
      </c>
      <c r="E4" s="58" t="s">
        <v>412</v>
      </c>
    </row>
    <row r="5" spans="1:5" ht="18" customHeight="1">
      <c r="A5" s="60" t="s">
        <v>413</v>
      </c>
      <c r="B5" s="98">
        <v>1</v>
      </c>
      <c r="C5" s="98" t="s">
        <v>414</v>
      </c>
      <c r="D5" s="97" t="s">
        <v>299</v>
      </c>
      <c r="E5" s="61" t="s">
        <v>300</v>
      </c>
    </row>
    <row r="6" spans="1:5" ht="75.75" customHeight="1">
      <c r="A6" s="62" t="s">
        <v>301</v>
      </c>
      <c r="B6" s="61">
        <v>1</v>
      </c>
      <c r="C6" s="165" t="s">
        <v>96</v>
      </c>
      <c r="D6" s="83" t="s">
        <v>415</v>
      </c>
      <c r="E6" s="78" t="s">
        <v>300</v>
      </c>
    </row>
    <row r="7" spans="1:5" ht="60.75" customHeight="1">
      <c r="A7" s="62" t="s">
        <v>364</v>
      </c>
      <c r="B7" s="61" t="s">
        <v>418</v>
      </c>
      <c r="C7" s="165" t="s">
        <v>11</v>
      </c>
      <c r="D7" s="83" t="s">
        <v>419</v>
      </c>
      <c r="E7" s="63" t="s">
        <v>303</v>
      </c>
    </row>
    <row r="8" spans="1:5" ht="60.75" customHeight="1">
      <c r="A8" s="62" t="s">
        <v>304</v>
      </c>
      <c r="B8" s="61" t="s">
        <v>418</v>
      </c>
      <c r="C8" s="165" t="s">
        <v>420</v>
      </c>
      <c r="D8" s="83" t="s">
        <v>421</v>
      </c>
      <c r="E8" s="63" t="s">
        <v>303</v>
      </c>
    </row>
    <row r="9" spans="1:5" ht="105.75" customHeight="1">
      <c r="A9" s="62" t="s">
        <v>302</v>
      </c>
      <c r="B9" s="61">
        <v>1</v>
      </c>
      <c r="C9" s="165" t="s">
        <v>416</v>
      </c>
      <c r="D9" s="83" t="s">
        <v>417</v>
      </c>
      <c r="E9" s="63" t="s">
        <v>303</v>
      </c>
    </row>
    <row r="10" spans="1:5" ht="19.149999999999999" customHeight="1">
      <c r="C10" s="65"/>
      <c r="D10" s="64"/>
      <c r="E10" s="43"/>
    </row>
    <row r="11" spans="1:5" ht="19.149999999999999" customHeight="1">
      <c r="C11" s="65"/>
      <c r="D11" s="64"/>
      <c r="E11" s="43"/>
    </row>
    <row r="12" spans="1:5" ht="19.149999999999999" customHeight="1">
      <c r="C12" s="65"/>
      <c r="D12" s="64"/>
      <c r="E12" s="43"/>
    </row>
    <row r="13" spans="1:5" ht="19.149999999999999" customHeight="1">
      <c r="C13" s="65"/>
      <c r="D13" s="64"/>
      <c r="E13" s="43"/>
    </row>
    <row r="14" spans="1:5" ht="19.149999999999999" customHeight="1">
      <c r="C14" s="65"/>
      <c r="D14" s="64"/>
      <c r="E14" s="43"/>
    </row>
    <row r="15" spans="1:5" ht="19.149999999999999" customHeight="1">
      <c r="C15" s="65"/>
      <c r="D15" s="64"/>
      <c r="E15" s="43"/>
    </row>
    <row r="16" spans="1:5" ht="19.149999999999999" customHeight="1">
      <c r="C16" s="65"/>
      <c r="D16" s="64"/>
      <c r="E16" s="43"/>
    </row>
    <row r="17" spans="1:6" ht="11.45" customHeight="1">
      <c r="A17" s="774" t="s">
        <v>305</v>
      </c>
      <c r="B17" s="774"/>
      <c r="C17" s="774"/>
      <c r="D17" s="774"/>
    </row>
    <row r="18" spans="1:6">
      <c r="A18" s="66" t="s">
        <v>306</v>
      </c>
      <c r="B18" s="67"/>
    </row>
    <row r="19" spans="1:6" s="70" customFormat="1" ht="17.25">
      <c r="A19" s="68" t="s">
        <v>422</v>
      </c>
      <c r="B19" s="69"/>
      <c r="C19" s="68"/>
      <c r="D19" s="68"/>
    </row>
    <row r="20" spans="1:6" s="70" customFormat="1" ht="17.25">
      <c r="A20" s="68" t="s">
        <v>307</v>
      </c>
      <c r="B20" s="69"/>
      <c r="C20" s="68"/>
      <c r="D20" s="68"/>
    </row>
    <row r="21" spans="1:6" s="70" customFormat="1" ht="17.25">
      <c r="A21" s="68" t="s">
        <v>308</v>
      </c>
      <c r="B21" s="69"/>
      <c r="C21" s="68"/>
      <c r="D21" s="68"/>
    </row>
    <row r="22" spans="1:6" s="70" customFormat="1" ht="17.25">
      <c r="A22" s="68" t="s">
        <v>309</v>
      </c>
      <c r="B22" s="69"/>
      <c r="C22" s="68"/>
      <c r="D22" s="68"/>
    </row>
    <row r="23" spans="1:6" s="70" customFormat="1" ht="17.25">
      <c r="A23" s="68" t="s">
        <v>423</v>
      </c>
      <c r="B23" s="69"/>
      <c r="C23" s="68"/>
      <c r="D23" s="68"/>
    </row>
    <row r="24" spans="1:6" s="70" customFormat="1" ht="17.25">
      <c r="A24" s="68" t="s">
        <v>310</v>
      </c>
      <c r="B24" s="69"/>
      <c r="C24" s="68"/>
      <c r="D24" s="68"/>
    </row>
    <row r="25" spans="1:6" ht="14.25" thickBot="1">
      <c r="A25" s="71"/>
      <c r="B25" s="67"/>
    </row>
    <row r="26" spans="1:6" ht="22.15" customHeight="1" thickBot="1">
      <c r="A26" s="66"/>
      <c r="C26" s="79"/>
      <c r="D26" s="80" t="s">
        <v>311</v>
      </c>
      <c r="E26" s="776" t="s">
        <v>312</v>
      </c>
      <c r="F26" s="777"/>
    </row>
    <row r="27" spans="1:6" ht="63.6" customHeight="1">
      <c r="A27" s="66"/>
      <c r="C27" s="770" t="s">
        <v>313</v>
      </c>
      <c r="D27" s="775"/>
      <c r="E27" s="778"/>
      <c r="F27" s="779"/>
    </row>
    <row r="28" spans="1:6" ht="63.6" customHeight="1" thickBot="1">
      <c r="A28" s="66"/>
      <c r="C28" s="770"/>
      <c r="D28" s="775"/>
      <c r="E28" s="780"/>
      <c r="F28" s="781"/>
    </row>
    <row r="29" spans="1:6" ht="63.6" customHeight="1">
      <c r="A29" s="66"/>
      <c r="C29" s="770" t="s">
        <v>314</v>
      </c>
      <c r="D29" s="81"/>
      <c r="E29" s="778"/>
      <c r="F29" s="779"/>
    </row>
    <row r="30" spans="1:6" ht="63.6" customHeight="1" thickBot="1">
      <c r="A30" s="66"/>
      <c r="C30" s="770"/>
      <c r="D30" s="82"/>
      <c r="E30" s="780"/>
      <c r="F30" s="781"/>
    </row>
    <row r="31" spans="1:6">
      <c r="A31" s="66"/>
      <c r="B31" s="67"/>
      <c r="D31" s="67"/>
    </row>
    <row r="32" spans="1:6" ht="14.25">
      <c r="A32" s="66"/>
      <c r="B32" s="67"/>
      <c r="D32" s="67"/>
      <c r="F32" s="72"/>
    </row>
    <row r="33" spans="1:4">
      <c r="A33" s="66"/>
      <c r="B33" s="67"/>
      <c r="D33" s="67"/>
    </row>
    <row r="34" spans="1:4">
      <c r="A34" s="66"/>
      <c r="B34" s="67"/>
    </row>
    <row r="35" spans="1:4">
      <c r="A35" s="66"/>
      <c r="B35" s="67"/>
    </row>
    <row r="36" spans="1:4" ht="14.45" customHeight="1">
      <c r="A36" s="66"/>
      <c r="B36" s="67"/>
    </row>
    <row r="37" spans="1:4" ht="14.45" customHeight="1">
      <c r="A37" s="66"/>
      <c r="B37" s="67"/>
    </row>
    <row r="38" spans="1:4" ht="17.25">
      <c r="A38" s="73"/>
      <c r="B38" s="74"/>
      <c r="C38" s="73"/>
    </row>
    <row r="39" spans="1:4">
      <c r="A39" s="66"/>
      <c r="B39" s="67"/>
    </row>
    <row r="40" spans="1:4">
      <c r="A40" s="66"/>
      <c r="B40" s="67"/>
    </row>
    <row r="41" spans="1:4">
      <c r="A41" s="66"/>
      <c r="B41" s="67"/>
    </row>
    <row r="42" spans="1:4">
      <c r="A42" s="66"/>
      <c r="B42" s="67"/>
    </row>
    <row r="43" spans="1:4">
      <c r="A43" s="66"/>
      <c r="B43" s="67"/>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8"/>
  <printOptions horizontalCentered="1" verticalCentered="1"/>
  <pageMargins left="0.51181102362204722" right="0.5118110236220472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M152"/>
  <sheetViews>
    <sheetView showGridLines="0" view="pageBreakPreview" zoomScale="55" zoomScaleNormal="100" zoomScaleSheetLayoutView="55" workbookViewId="0">
      <selection activeCell="J6" sqref="J6:K6"/>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125" bestFit="1" customWidth="1"/>
    <col min="27" max="27" width="14.75" bestFit="1" customWidth="1"/>
    <col min="28" max="28" width="12.125" bestFit="1" customWidth="1"/>
    <col min="29" max="29" width="17.125" customWidth="1"/>
    <col min="30" max="30" width="17.625" customWidth="1"/>
    <col min="31" max="31" width="12.5" bestFit="1" customWidth="1"/>
    <col min="32" max="32" width="10.875" customWidth="1"/>
    <col min="33" max="33" width="17" customWidth="1"/>
    <col min="34" max="34" width="17.75" customWidth="1"/>
    <col min="35" max="35" width="12.5" customWidth="1"/>
    <col min="36" max="36" width="11" customWidth="1"/>
    <col min="37" max="37" width="21.375" bestFit="1" customWidth="1"/>
    <col min="38" max="38" width="21.75" bestFit="1" customWidth="1"/>
    <col min="39" max="39" width="11" bestFit="1" customWidth="1"/>
    <col min="40" max="40" width="21.375" bestFit="1" customWidth="1"/>
    <col min="41" max="41" width="21.75" bestFit="1" customWidth="1"/>
    <col min="42" max="42" width="17.375" customWidth="1"/>
    <col min="43" max="43" width="9.875" bestFit="1" customWidth="1"/>
    <col min="44" max="44" width="17.125" bestFit="1" customWidth="1"/>
    <col min="45" max="45" width="17.625" bestFit="1" customWidth="1"/>
    <col min="46" max="46" width="12.5" bestFit="1" customWidth="1"/>
    <col min="47" max="47" width="16" customWidth="1"/>
    <col min="48" max="48" width="16" bestFit="1" customWidth="1"/>
    <col min="49" max="49" width="13.75" bestFit="1" customWidth="1"/>
    <col min="50" max="50" width="13.75" customWidth="1"/>
    <col min="51" max="51" width="12.125" bestFit="1" customWidth="1"/>
    <col min="52" max="53" width="17.5" customWidth="1"/>
    <col min="54" max="54" width="12.5" bestFit="1" customWidth="1"/>
    <col min="55" max="55" width="11" customWidth="1"/>
    <col min="56" max="56" width="21.375" bestFit="1" customWidth="1"/>
    <col min="57" max="57" width="21.75" bestFit="1" customWidth="1"/>
    <col min="58" max="58" width="11" bestFit="1" customWidth="1"/>
    <col min="59" max="59" width="6.375" customWidth="1"/>
    <col min="60" max="60" width="10.125" customWidth="1"/>
    <col min="61" max="61" width="19.25" bestFit="1" customWidth="1"/>
    <col min="62" max="62" width="21.75" bestFit="1" customWidth="1"/>
    <col min="63" max="63" width="17.25" customWidth="1"/>
    <col min="64" max="64" width="11.75" bestFit="1" customWidth="1"/>
    <col min="65" max="65" width="6.375" bestFit="1" customWidth="1"/>
  </cols>
  <sheetData>
    <row r="1" spans="1:23" ht="20.100000000000001" customHeight="1">
      <c r="A1" s="44" t="s">
        <v>194</v>
      </c>
    </row>
    <row r="2" spans="1:23" ht="39" customHeight="1">
      <c r="A2" s="159" t="s">
        <v>195</v>
      </c>
    </row>
    <row r="3" spans="1:23" ht="39.75" customHeight="1">
      <c r="A3" s="159" t="s">
        <v>470</v>
      </c>
    </row>
    <row r="4" spans="1:23" ht="30.75" customHeight="1">
      <c r="A4" s="161" t="s">
        <v>471</v>
      </c>
      <c r="B4" s="160"/>
    </row>
    <row r="5" spans="1:23" ht="47.25" customHeight="1" thickBot="1"/>
    <row r="6" spans="1:23" ht="20.100000000000001" customHeight="1" thickBot="1">
      <c r="A6" s="44" t="s">
        <v>481</v>
      </c>
      <c r="G6" s="817" t="s">
        <v>448</v>
      </c>
      <c r="H6" s="817"/>
      <c r="I6" s="817"/>
      <c r="J6" s="829">
        <v>2</v>
      </c>
      <c r="K6" s="830"/>
      <c r="L6" s="817" t="s">
        <v>449</v>
      </c>
      <c r="M6" s="817"/>
    </row>
    <row r="7" spans="1:23" ht="7.5" customHeight="1" thickBot="1">
      <c r="A7" s="44"/>
      <c r="G7" s="59"/>
      <c r="H7" s="59"/>
      <c r="I7" s="59"/>
      <c r="J7" s="139"/>
      <c r="K7" s="139"/>
      <c r="L7" s="59"/>
      <c r="M7" s="59"/>
    </row>
    <row r="8" spans="1:23" ht="20.100000000000001" customHeight="1" thickBot="1">
      <c r="A8" s="44" t="s">
        <v>450</v>
      </c>
      <c r="D8" s="59"/>
      <c r="E8" s="59"/>
      <c r="F8" s="139"/>
      <c r="G8" s="817" t="s">
        <v>448</v>
      </c>
      <c r="H8" s="817"/>
      <c r="I8" s="817"/>
      <c r="J8" s="829"/>
      <c r="K8" s="830"/>
      <c r="L8" s="818" t="s">
        <v>451</v>
      </c>
      <c r="M8" s="818"/>
      <c r="N8" s="829"/>
      <c r="O8" s="830"/>
      <c r="P8" s="818" t="s">
        <v>452</v>
      </c>
      <c r="Q8" s="818"/>
      <c r="R8" s="818"/>
      <c r="S8" s="818"/>
      <c r="T8" s="818"/>
      <c r="U8" s="818"/>
      <c r="V8" s="818"/>
      <c r="W8" s="818"/>
    </row>
    <row r="9" spans="1:23" ht="7.5" customHeight="1" thickBot="1">
      <c r="A9" s="44"/>
      <c r="G9" s="59"/>
      <c r="H9" s="59"/>
      <c r="I9" s="59"/>
      <c r="J9" s="139"/>
      <c r="K9" s="139"/>
      <c r="L9" s="59"/>
      <c r="M9" s="59"/>
    </row>
    <row r="10" spans="1:23" ht="20.100000000000001" customHeight="1" thickBot="1">
      <c r="A10" s="44"/>
      <c r="D10" s="59"/>
      <c r="E10" s="817" t="s">
        <v>453</v>
      </c>
      <c r="F10" s="817"/>
      <c r="G10" s="817" t="s">
        <v>448</v>
      </c>
      <c r="H10" s="817"/>
      <c r="I10" s="817"/>
      <c r="J10" s="829"/>
      <c r="K10" s="830"/>
      <c r="L10" s="818" t="s">
        <v>451</v>
      </c>
      <c r="M10" s="818"/>
      <c r="N10" s="829"/>
      <c r="O10" s="830"/>
      <c r="P10" s="818" t="s">
        <v>452</v>
      </c>
      <c r="Q10" s="818"/>
      <c r="R10" s="139"/>
      <c r="S10" s="139"/>
      <c r="T10" s="139"/>
      <c r="U10" s="139"/>
      <c r="V10" s="139"/>
      <c r="W10" s="139"/>
    </row>
    <row r="11" spans="1:23" ht="20.100000000000001" customHeight="1">
      <c r="A11" s="44" t="s">
        <v>237</v>
      </c>
    </row>
    <row r="12" spans="1:23" ht="20.100000000000001" customHeight="1" thickBot="1">
      <c r="B12" t="s">
        <v>274</v>
      </c>
    </row>
    <row r="13" spans="1:23" ht="20.100000000000001" customHeight="1" thickBot="1">
      <c r="B13" s="46" t="s">
        <v>192</v>
      </c>
      <c r="C13" s="895" t="s">
        <v>472</v>
      </c>
      <c r="D13" s="896"/>
      <c r="E13" s="896"/>
      <c r="F13" s="896"/>
      <c r="G13" s="896"/>
      <c r="H13" s="896"/>
      <c r="I13" s="896"/>
      <c r="J13" s="896"/>
      <c r="K13" s="896"/>
      <c r="L13" s="897"/>
    </row>
    <row r="15" spans="1:23" ht="20.100000000000001" customHeight="1">
      <c r="A15" s="44" t="s">
        <v>238</v>
      </c>
    </row>
    <row r="16" spans="1:23" ht="20.100000000000001" customHeight="1" thickBot="1">
      <c r="B16" t="s">
        <v>264</v>
      </c>
    </row>
    <row r="17" spans="1:37" ht="20.100000000000001" customHeight="1">
      <c r="B17" s="40" t="s">
        <v>6</v>
      </c>
      <c r="C17" s="827" t="s">
        <v>9</v>
      </c>
      <c r="D17" s="827"/>
      <c r="E17" s="827"/>
      <c r="F17" s="827"/>
      <c r="G17" s="827"/>
      <c r="H17" s="827"/>
      <c r="I17" s="827"/>
      <c r="J17" s="827"/>
      <c r="K17" s="827"/>
      <c r="L17" s="828"/>
      <c r="M17" s="835"/>
      <c r="N17" s="836"/>
      <c r="O17" s="836"/>
      <c r="P17" s="836"/>
      <c r="Q17" s="836"/>
      <c r="R17" s="836"/>
      <c r="S17" s="836"/>
      <c r="T17" s="836"/>
      <c r="U17" s="836"/>
      <c r="V17" s="836"/>
      <c r="W17" s="837"/>
      <c r="X17" s="838"/>
      <c r="Z17" t="s">
        <v>478</v>
      </c>
    </row>
    <row r="18" spans="1:37" ht="20.100000000000001" customHeight="1" thickBot="1">
      <c r="B18" s="41"/>
      <c r="C18" s="827" t="s">
        <v>175</v>
      </c>
      <c r="D18" s="827"/>
      <c r="E18" s="827"/>
      <c r="F18" s="827"/>
      <c r="G18" s="827"/>
      <c r="H18" s="827"/>
      <c r="I18" s="827"/>
      <c r="J18" s="827"/>
      <c r="K18" s="827"/>
      <c r="L18" s="828"/>
      <c r="M18" s="823"/>
      <c r="N18" s="824"/>
      <c r="O18" s="824"/>
      <c r="P18" s="824"/>
      <c r="Q18" s="824"/>
      <c r="R18" s="824"/>
      <c r="S18" s="824"/>
      <c r="T18" s="824"/>
      <c r="U18" s="832"/>
      <c r="V18" s="832"/>
      <c r="W18" s="833"/>
      <c r="X18" s="834"/>
    </row>
    <row r="19" spans="1:37" ht="20.100000000000001" customHeight="1" thickBot="1">
      <c r="B19" s="40" t="s">
        <v>176</v>
      </c>
      <c r="C19" s="827" t="s">
        <v>8</v>
      </c>
      <c r="D19" s="827"/>
      <c r="E19" s="827"/>
      <c r="F19" s="827"/>
      <c r="G19" s="827"/>
      <c r="H19" s="827"/>
      <c r="I19" s="827"/>
      <c r="J19" s="827"/>
      <c r="K19" s="827"/>
      <c r="L19" s="828"/>
      <c r="M19" s="200"/>
      <c r="N19" s="201"/>
      <c r="O19" s="201"/>
      <c r="P19" s="47" t="s">
        <v>182</v>
      </c>
      <c r="Q19" s="201"/>
      <c r="R19" s="201"/>
      <c r="S19" s="201"/>
      <c r="T19" s="202"/>
      <c r="U19" s="48"/>
      <c r="V19" s="49"/>
      <c r="W19" s="49"/>
      <c r="X19" s="49"/>
      <c r="AD19" s="190" t="s">
        <v>483</v>
      </c>
    </row>
    <row r="20" spans="1:37" ht="20.100000000000001" customHeight="1">
      <c r="B20" s="42"/>
      <c r="C20" s="827" t="s">
        <v>180</v>
      </c>
      <c r="D20" s="827"/>
      <c r="E20" s="827"/>
      <c r="F20" s="827"/>
      <c r="G20" s="827"/>
      <c r="H20" s="827"/>
      <c r="I20" s="827"/>
      <c r="J20" s="827"/>
      <c r="K20" s="827"/>
      <c r="L20" s="828"/>
      <c r="M20" s="823"/>
      <c r="N20" s="824"/>
      <c r="O20" s="824"/>
      <c r="P20" s="824"/>
      <c r="Q20" s="824"/>
      <c r="R20" s="824"/>
      <c r="S20" s="824"/>
      <c r="T20" s="824"/>
      <c r="U20" s="820"/>
      <c r="V20" s="820"/>
      <c r="W20" s="821"/>
      <c r="X20" s="822"/>
      <c r="AD20" s="190" t="str">
        <f>CONCATENATE(M19,N19,O19,P19,Q19,R19,S19,T19)</f>
        <v>－</v>
      </c>
    </row>
    <row r="21" spans="1:37" ht="20.100000000000001" customHeight="1">
      <c r="B21" s="41"/>
      <c r="C21" s="827" t="s">
        <v>181</v>
      </c>
      <c r="D21" s="827"/>
      <c r="E21" s="827"/>
      <c r="F21" s="827"/>
      <c r="G21" s="827"/>
      <c r="H21" s="827"/>
      <c r="I21" s="827"/>
      <c r="J21" s="827"/>
      <c r="K21" s="827"/>
      <c r="L21" s="828"/>
      <c r="M21" s="823"/>
      <c r="N21" s="824"/>
      <c r="O21" s="824"/>
      <c r="P21" s="824"/>
      <c r="Q21" s="824"/>
      <c r="R21" s="824"/>
      <c r="S21" s="824"/>
      <c r="T21" s="824"/>
      <c r="U21" s="824"/>
      <c r="V21" s="824"/>
      <c r="W21" s="825"/>
      <c r="X21" s="826"/>
    </row>
    <row r="22" spans="1:37" ht="20.100000000000001" customHeight="1">
      <c r="B22" s="40" t="s">
        <v>177</v>
      </c>
      <c r="C22" s="827" t="s">
        <v>168</v>
      </c>
      <c r="D22" s="827"/>
      <c r="E22" s="827"/>
      <c r="F22" s="827"/>
      <c r="G22" s="827"/>
      <c r="H22" s="827"/>
      <c r="I22" s="827"/>
      <c r="J22" s="827"/>
      <c r="K22" s="827"/>
      <c r="L22" s="828"/>
      <c r="M22" s="823"/>
      <c r="N22" s="824"/>
      <c r="O22" s="824"/>
      <c r="P22" s="824"/>
      <c r="Q22" s="824"/>
      <c r="R22" s="824"/>
      <c r="S22" s="824"/>
      <c r="T22" s="824"/>
      <c r="U22" s="824"/>
      <c r="V22" s="824"/>
      <c r="W22" s="825"/>
      <c r="X22" s="826"/>
    </row>
    <row r="23" spans="1:37" ht="20.100000000000001" customHeight="1">
      <c r="B23" s="41"/>
      <c r="C23" s="827" t="s">
        <v>169</v>
      </c>
      <c r="D23" s="827"/>
      <c r="E23" s="827"/>
      <c r="F23" s="827"/>
      <c r="G23" s="827"/>
      <c r="H23" s="827"/>
      <c r="I23" s="827"/>
      <c r="J23" s="827"/>
      <c r="K23" s="827"/>
      <c r="L23" s="828"/>
      <c r="M23" s="831"/>
      <c r="N23" s="832"/>
      <c r="O23" s="832"/>
      <c r="P23" s="832"/>
      <c r="Q23" s="832"/>
      <c r="R23" s="832"/>
      <c r="S23" s="832"/>
      <c r="T23" s="832"/>
      <c r="U23" s="832"/>
      <c r="V23" s="832"/>
      <c r="W23" s="833"/>
      <c r="X23" s="834"/>
    </row>
    <row r="24" spans="1:37" ht="20.100000000000001" customHeight="1">
      <c r="B24" s="884" t="s">
        <v>231</v>
      </c>
      <c r="C24" s="827" t="s">
        <v>9</v>
      </c>
      <c r="D24" s="827"/>
      <c r="E24" s="827"/>
      <c r="F24" s="827"/>
      <c r="G24" s="827"/>
      <c r="H24" s="827"/>
      <c r="I24" s="827"/>
      <c r="J24" s="827"/>
      <c r="K24" s="827"/>
      <c r="L24" s="828"/>
      <c r="M24" s="823"/>
      <c r="N24" s="824"/>
      <c r="O24" s="824"/>
      <c r="P24" s="824"/>
      <c r="Q24" s="824"/>
      <c r="R24" s="824"/>
      <c r="S24" s="824"/>
      <c r="T24" s="824"/>
      <c r="U24" s="824"/>
      <c r="V24" s="824"/>
      <c r="W24" s="825"/>
      <c r="X24" s="826"/>
    </row>
    <row r="25" spans="1:37" ht="20.100000000000001" customHeight="1">
      <c r="B25" s="885"/>
      <c r="C25" s="848" t="s">
        <v>228</v>
      </c>
      <c r="D25" s="848"/>
      <c r="E25" s="848"/>
      <c r="F25" s="848"/>
      <c r="G25" s="848"/>
      <c r="H25" s="848"/>
      <c r="I25" s="848"/>
      <c r="J25" s="848"/>
      <c r="K25" s="848"/>
      <c r="L25" s="848"/>
      <c r="M25" s="823"/>
      <c r="N25" s="824"/>
      <c r="O25" s="824"/>
      <c r="P25" s="824"/>
      <c r="Q25" s="824"/>
      <c r="R25" s="824"/>
      <c r="S25" s="824"/>
      <c r="T25" s="824"/>
      <c r="U25" s="824"/>
      <c r="V25" s="824"/>
      <c r="W25" s="825"/>
      <c r="X25" s="826"/>
    </row>
    <row r="26" spans="1:37" ht="20.100000000000001" customHeight="1">
      <c r="B26" s="40" t="s">
        <v>229</v>
      </c>
      <c r="C26" s="827" t="s">
        <v>0</v>
      </c>
      <c r="D26" s="827"/>
      <c r="E26" s="827"/>
      <c r="F26" s="827"/>
      <c r="G26" s="827"/>
      <c r="H26" s="827"/>
      <c r="I26" s="827"/>
      <c r="J26" s="827"/>
      <c r="K26" s="827"/>
      <c r="L26" s="828"/>
      <c r="M26" s="819"/>
      <c r="N26" s="820"/>
      <c r="O26" s="820"/>
      <c r="P26" s="820"/>
      <c r="Q26" s="820"/>
      <c r="R26" s="820"/>
      <c r="S26" s="820"/>
      <c r="T26" s="820"/>
      <c r="U26" s="820"/>
      <c r="V26" s="820"/>
      <c r="W26" s="821"/>
      <c r="X26" s="822"/>
    </row>
    <row r="27" spans="1:37" ht="20.100000000000001" customHeight="1">
      <c r="B27" s="42"/>
      <c r="C27" s="827" t="s">
        <v>1</v>
      </c>
      <c r="D27" s="827"/>
      <c r="E27" s="827"/>
      <c r="F27" s="827"/>
      <c r="G27" s="827"/>
      <c r="H27" s="827"/>
      <c r="I27" s="827"/>
      <c r="J27" s="827"/>
      <c r="K27" s="827"/>
      <c r="L27" s="828"/>
      <c r="M27" s="823"/>
      <c r="N27" s="824"/>
      <c r="O27" s="824"/>
      <c r="P27" s="824"/>
      <c r="Q27" s="824"/>
      <c r="R27" s="824"/>
      <c r="S27" s="824"/>
      <c r="T27" s="824"/>
      <c r="U27" s="824"/>
      <c r="V27" s="824"/>
      <c r="W27" s="825"/>
      <c r="X27" s="826"/>
    </row>
    <row r="28" spans="1:37" ht="20.100000000000001" customHeight="1" thickBot="1">
      <c r="B28" s="54"/>
      <c r="C28" s="827" t="s">
        <v>230</v>
      </c>
      <c r="D28" s="827"/>
      <c r="E28" s="827"/>
      <c r="F28" s="827"/>
      <c r="G28" s="827"/>
      <c r="H28" s="827"/>
      <c r="I28" s="827"/>
      <c r="J28" s="827"/>
      <c r="K28" s="827"/>
      <c r="L28" s="828"/>
      <c r="M28" s="898"/>
      <c r="N28" s="899"/>
      <c r="O28" s="899"/>
      <c r="P28" s="899"/>
      <c r="Q28" s="899"/>
      <c r="R28" s="899"/>
      <c r="S28" s="899"/>
      <c r="T28" s="899"/>
      <c r="U28" s="899"/>
      <c r="V28" s="899"/>
      <c r="W28" s="900"/>
      <c r="X28" s="901"/>
    </row>
    <row r="29" spans="1:37" ht="20.100000000000001" customHeight="1">
      <c r="B29" s="152"/>
      <c r="C29" s="153"/>
      <c r="D29" s="153"/>
      <c r="E29" s="153"/>
      <c r="F29" s="153"/>
      <c r="G29" s="153"/>
      <c r="H29" s="153"/>
      <c r="I29" s="153"/>
      <c r="J29" s="153"/>
      <c r="K29" s="153"/>
      <c r="L29" s="153"/>
      <c r="M29" s="154"/>
      <c r="N29" s="155"/>
      <c r="O29" s="155"/>
      <c r="P29" s="155"/>
      <c r="Q29" s="155"/>
      <c r="R29" s="155"/>
      <c r="S29" s="155"/>
      <c r="T29" s="155"/>
      <c r="U29" s="155"/>
      <c r="V29" s="155"/>
      <c r="W29" s="155"/>
      <c r="X29" s="155"/>
    </row>
    <row r="30" spans="1:37" ht="33.75" customHeight="1" thickBot="1">
      <c r="A30" s="44" t="s">
        <v>482</v>
      </c>
      <c r="B30" s="156"/>
      <c r="C30" s="153"/>
      <c r="D30" s="153"/>
      <c r="E30" s="153"/>
      <c r="F30" s="153"/>
      <c r="G30" s="153"/>
      <c r="H30" s="153"/>
      <c r="I30" s="153"/>
      <c r="J30" s="153"/>
      <c r="K30" s="153"/>
      <c r="L30" s="153"/>
      <c r="M30" s="154"/>
      <c r="N30" s="155"/>
      <c r="O30" s="155"/>
      <c r="P30" s="155"/>
      <c r="Q30" s="155"/>
      <c r="R30" s="155"/>
      <c r="S30" s="162"/>
      <c r="T30" s="155"/>
      <c r="U30" s="155"/>
      <c r="V30" s="155"/>
      <c r="W30" s="163" t="s">
        <v>505</v>
      </c>
      <c r="X30" s="155"/>
    </row>
    <row r="31" spans="1:37" ht="54.75" customHeight="1" thickBot="1">
      <c r="B31" s="851" t="s">
        <v>475</v>
      </c>
      <c r="C31" s="852"/>
      <c r="D31" s="157" t="s">
        <v>465</v>
      </c>
      <c r="E31" s="853" t="s">
        <v>476</v>
      </c>
      <c r="F31" s="853"/>
      <c r="G31" s="853"/>
      <c r="H31" s="853"/>
      <c r="I31" s="853"/>
      <c r="J31" s="157" t="s">
        <v>465</v>
      </c>
      <c r="K31" s="853" t="s">
        <v>477</v>
      </c>
      <c r="L31" s="853"/>
      <c r="M31" s="853"/>
      <c r="N31" s="853"/>
      <c r="O31" s="854"/>
      <c r="P31" s="155"/>
      <c r="Q31" s="155"/>
      <c r="R31" s="155"/>
      <c r="S31" s="155"/>
      <c r="T31" s="155"/>
      <c r="U31" s="840"/>
      <c r="V31" s="841"/>
      <c r="W31" s="203"/>
      <c r="X31" s="849" t="s">
        <v>501</v>
      </c>
      <c r="Y31" s="850"/>
      <c r="Z31" s="850"/>
      <c r="AA31" s="850"/>
      <c r="AB31" s="850"/>
      <c r="AC31" s="862" t="s">
        <v>484</v>
      </c>
      <c r="AD31" s="863"/>
      <c r="AE31" s="863"/>
      <c r="AF31" s="863"/>
      <c r="AG31" s="863"/>
      <c r="AH31" s="863"/>
      <c r="AI31" s="863"/>
      <c r="AJ31" s="863"/>
      <c r="AK31" s="863"/>
    </row>
    <row r="32" spans="1:37" ht="54.75" customHeight="1" thickBot="1">
      <c r="B32" s="888"/>
      <c r="C32" s="855"/>
      <c r="D32" s="129"/>
      <c r="E32" s="855"/>
      <c r="F32" s="855"/>
      <c r="G32" s="855"/>
      <c r="H32" s="855"/>
      <c r="I32" s="855"/>
      <c r="J32" s="129"/>
      <c r="K32" s="855"/>
      <c r="L32" s="855"/>
      <c r="M32" s="855"/>
      <c r="N32" s="855"/>
      <c r="O32" s="855"/>
      <c r="P32" s="856" t="str">
        <f>IF(W32="○",IF(OR(B32="",E32=""),"×",IF(B32&gt;=E32*2,"○","×")),"○")</f>
        <v>○</v>
      </c>
      <c r="Q32" s="857"/>
      <c r="R32" s="858"/>
      <c r="S32" s="155"/>
      <c r="T32" s="155"/>
      <c r="U32" s="155"/>
      <c r="V32" s="155"/>
      <c r="W32" s="203"/>
      <c r="X32" s="842" t="s">
        <v>485</v>
      </c>
      <c r="Y32" s="843"/>
      <c r="Z32" s="843"/>
      <c r="AA32" s="843"/>
      <c r="AB32" s="844"/>
      <c r="AC32" s="864" t="s">
        <v>489</v>
      </c>
      <c r="AD32" s="865"/>
      <c r="AE32" s="865"/>
      <c r="AF32" s="865"/>
      <c r="AG32" s="865"/>
      <c r="AH32" s="865"/>
      <c r="AI32" s="865"/>
      <c r="AJ32" s="865"/>
      <c r="AK32" s="865"/>
    </row>
    <row r="33" spans="1:65" ht="54.75" customHeight="1">
      <c r="B33" s="152"/>
      <c r="C33" s="153"/>
      <c r="D33" s="153"/>
      <c r="E33" s="881" t="s">
        <v>468</v>
      </c>
      <c r="F33" s="882"/>
      <c r="G33" s="882"/>
      <c r="H33" s="882"/>
      <c r="I33" s="882"/>
      <c r="J33" s="157"/>
      <c r="K33" s="882" t="s">
        <v>469</v>
      </c>
      <c r="L33" s="853"/>
      <c r="M33" s="853"/>
      <c r="N33" s="853"/>
      <c r="O33" s="853"/>
      <c r="P33" s="845" t="str">
        <f>IF(W33="○",IF(OR(B32="",E32="",K32=""),"×",IF(AND(B32&gt;=E32*2,E32&gt;=K32*2),"○",IF(AND(B32&gt;=E32*2,E32&gt;=K32,J34="＞"),"○","×"))),"○")</f>
        <v>○</v>
      </c>
      <c r="Q33" s="846"/>
      <c r="R33" s="847"/>
      <c r="S33" s="155"/>
      <c r="T33" s="155"/>
      <c r="U33" s="155"/>
      <c r="V33" s="155"/>
      <c r="W33" s="203"/>
      <c r="X33" s="842" t="s">
        <v>500</v>
      </c>
      <c r="Y33" s="843"/>
      <c r="Z33" s="843"/>
      <c r="AA33" s="843"/>
      <c r="AB33" s="844"/>
      <c r="AC33" s="864" t="s">
        <v>486</v>
      </c>
      <c r="AD33" s="865"/>
      <c r="AE33" s="865"/>
      <c r="AF33" s="865"/>
      <c r="AG33" s="865"/>
      <c r="AH33" s="865"/>
      <c r="AI33" s="865"/>
      <c r="AJ33" s="865"/>
      <c r="AK33" s="865"/>
    </row>
    <row r="34" spans="1:65" ht="133.5" customHeight="1" thickBot="1">
      <c r="B34" s="152"/>
      <c r="C34" s="153"/>
      <c r="D34" s="153"/>
      <c r="E34" s="883" t="str">
        <f>'別紙様式2-1 計画書_総括表'!Y61</f>
        <v/>
      </c>
      <c r="F34" s="839"/>
      <c r="G34" s="839"/>
      <c r="H34" s="839"/>
      <c r="I34" s="839"/>
      <c r="J34" s="158" t="str">
        <f>IF(E34&gt;K34,"＞","≦")</f>
        <v>≦</v>
      </c>
      <c r="K34" s="839" t="str">
        <f>'別紙様式2-1 計画書_総括表'!AE61</f>
        <v/>
      </c>
      <c r="L34" s="839"/>
      <c r="M34" s="839"/>
      <c r="N34" s="839"/>
      <c r="O34" s="839"/>
      <c r="P34" s="845" t="str">
        <f>IF(W34="○",IF(OR(E32="",K32=""),"×",IF(E32&gt;=K32*2,"○",IF(AND(J34="＞",E32&gt;=K32),"○","×"))),"○")</f>
        <v>○</v>
      </c>
      <c r="Q34" s="846"/>
      <c r="R34" s="847"/>
      <c r="S34" s="155"/>
      <c r="T34" s="155"/>
      <c r="U34" s="155"/>
      <c r="V34" s="155"/>
      <c r="W34" s="203"/>
      <c r="X34" s="849" t="s">
        <v>509</v>
      </c>
      <c r="Y34" s="850"/>
      <c r="Z34" s="850"/>
      <c r="AA34" s="850"/>
      <c r="AB34" s="850"/>
      <c r="AC34" s="864" t="s">
        <v>488</v>
      </c>
      <c r="AD34" s="865"/>
      <c r="AE34" s="865"/>
      <c r="AF34" s="865"/>
      <c r="AG34" s="865"/>
      <c r="AH34" s="865"/>
      <c r="AI34" s="865"/>
      <c r="AJ34" s="865"/>
      <c r="AK34" s="865"/>
    </row>
    <row r="35" spans="1:65" ht="54.75" customHeight="1" thickBot="1">
      <c r="B35" s="152"/>
      <c r="C35" s="153"/>
      <c r="D35" s="153"/>
      <c r="E35" s="153"/>
      <c r="F35" s="153"/>
      <c r="G35" s="153"/>
      <c r="H35" s="153"/>
      <c r="I35" s="153"/>
      <c r="J35" s="153"/>
      <c r="K35" s="153"/>
      <c r="L35" s="153"/>
      <c r="M35" s="154"/>
      <c r="N35" s="155"/>
      <c r="O35" s="155"/>
      <c r="P35" s="877" t="str">
        <f>IF(W35="○",IF(OR(B32="",K32=""),"×",IF(B32&gt;=K32*4,"○","×")),"○")</f>
        <v>○</v>
      </c>
      <c r="Q35" s="878"/>
      <c r="R35" s="879"/>
      <c r="S35" s="155"/>
      <c r="T35" s="155"/>
      <c r="U35" s="155"/>
      <c r="V35" s="155"/>
      <c r="W35" s="203"/>
      <c r="X35" s="849" t="s">
        <v>510</v>
      </c>
      <c r="Y35" s="850"/>
      <c r="Z35" s="850"/>
      <c r="AA35" s="850"/>
      <c r="AB35" s="850"/>
      <c r="AC35" s="864" t="s">
        <v>487</v>
      </c>
      <c r="AD35" s="865"/>
      <c r="AE35" s="865"/>
      <c r="AF35" s="865"/>
      <c r="AG35" s="865"/>
      <c r="AH35" s="865"/>
      <c r="AI35" s="865"/>
      <c r="AJ35" s="865"/>
      <c r="AK35" s="865"/>
    </row>
    <row r="36" spans="1:65" ht="96.75" customHeight="1">
      <c r="B36" s="152"/>
      <c r="C36" s="153"/>
      <c r="D36" s="153"/>
      <c r="E36" s="153"/>
      <c r="F36" s="153"/>
      <c r="G36" s="153"/>
      <c r="H36" s="153"/>
      <c r="I36" s="153"/>
      <c r="J36" s="153"/>
      <c r="K36" s="153"/>
      <c r="L36" s="153"/>
      <c r="M36" s="154"/>
      <c r="N36" s="187"/>
      <c r="O36" s="187"/>
      <c r="P36" s="188"/>
      <c r="Q36" s="189"/>
      <c r="R36" s="189"/>
      <c r="S36" s="187"/>
      <c r="T36" s="187"/>
      <c r="U36" s="187"/>
      <c r="V36" s="187"/>
      <c r="W36" s="203"/>
      <c r="X36" s="842" t="s">
        <v>511</v>
      </c>
      <c r="Y36" s="886"/>
      <c r="Z36" s="886"/>
      <c r="AA36" s="886"/>
      <c r="AB36" s="887"/>
      <c r="AC36" s="864" t="s">
        <v>502</v>
      </c>
      <c r="AD36" s="902"/>
      <c r="AE36" s="902"/>
      <c r="AF36" s="902"/>
      <c r="AG36" s="902"/>
      <c r="AH36" s="902"/>
      <c r="AI36" s="902"/>
      <c r="AJ36" s="902"/>
      <c r="AK36" s="902"/>
    </row>
    <row r="37" spans="1:65" ht="20.100000000000001" customHeight="1">
      <c r="A37" s="44" t="s">
        <v>191</v>
      </c>
    </row>
    <row r="38" spans="1:65" ht="20.100000000000001" customHeight="1">
      <c r="B38" t="s">
        <v>263</v>
      </c>
      <c r="X38" s="43"/>
    </row>
    <row r="39" spans="1:65" ht="69" customHeight="1">
      <c r="B39" s="53" t="s">
        <v>199</v>
      </c>
      <c r="C39" s="889" t="s">
        <v>479</v>
      </c>
      <c r="D39" s="889"/>
      <c r="E39" s="889"/>
      <c r="F39" s="889"/>
      <c r="G39" s="889"/>
      <c r="H39" s="889"/>
      <c r="I39" s="889"/>
      <c r="J39" s="889"/>
      <c r="K39" s="889"/>
      <c r="L39" s="889"/>
      <c r="M39" s="889"/>
      <c r="N39" s="889"/>
      <c r="O39" s="889"/>
      <c r="P39" s="889"/>
      <c r="Q39" s="889"/>
      <c r="R39" s="889"/>
      <c r="S39" s="889"/>
      <c r="T39" s="889"/>
      <c r="U39" s="889"/>
      <c r="V39" s="889"/>
      <c r="W39" s="889"/>
      <c r="X39" s="889"/>
      <c r="Y39" s="889"/>
      <c r="Z39" s="889"/>
      <c r="AA39" s="889"/>
    </row>
    <row r="40" spans="1:65" ht="27" customHeight="1">
      <c r="B40" s="869" t="s">
        <v>178</v>
      </c>
      <c r="C40" s="788" t="s">
        <v>179</v>
      </c>
      <c r="D40" s="788"/>
      <c r="E40" s="788"/>
      <c r="F40" s="788"/>
      <c r="G40" s="788"/>
      <c r="H40" s="788"/>
      <c r="I40" s="788"/>
      <c r="J40" s="788"/>
      <c r="K40" s="788"/>
      <c r="L40" s="789"/>
      <c r="M40" s="796" t="s">
        <v>183</v>
      </c>
      <c r="N40" s="788"/>
      <c r="O40" s="788"/>
      <c r="P40" s="788"/>
      <c r="Q40" s="789"/>
      <c r="R40" s="891" t="s">
        <v>276</v>
      </c>
      <c r="S40" s="892"/>
      <c r="T40" s="892"/>
      <c r="U40" s="892"/>
      <c r="V40" s="892"/>
      <c r="W40" s="893"/>
      <c r="X40" s="869" t="s">
        <v>184</v>
      </c>
      <c r="Y40" s="869" t="s">
        <v>185</v>
      </c>
      <c r="Z40" s="808" t="s">
        <v>447</v>
      </c>
      <c r="AA40" s="809"/>
      <c r="AB40" s="809"/>
      <c r="AC40" s="809"/>
      <c r="AD40" s="809"/>
      <c r="AE40" s="809"/>
      <c r="AF40" s="809"/>
      <c r="AG40" s="809"/>
      <c r="AH40" s="809"/>
      <c r="AI40" s="809"/>
      <c r="AJ40" s="809"/>
      <c r="AK40" s="809"/>
      <c r="AL40" s="809"/>
      <c r="AM40" s="809"/>
      <c r="AN40" s="809"/>
      <c r="AO40" s="809"/>
      <c r="AP40" s="809"/>
      <c r="AQ40" s="809"/>
      <c r="AR40" s="809"/>
      <c r="AS40" s="809"/>
      <c r="AT40" s="809"/>
      <c r="AU40" s="809"/>
      <c r="AV40" s="809"/>
      <c r="AW40" s="809"/>
      <c r="AX40" s="810"/>
      <c r="AY40" s="782" t="s">
        <v>504</v>
      </c>
      <c r="AZ40" s="783"/>
      <c r="BA40" s="783"/>
      <c r="BB40" s="783"/>
      <c r="BC40" s="783"/>
      <c r="BD40" s="783"/>
      <c r="BE40" s="783"/>
      <c r="BF40" s="783"/>
      <c r="BG40" s="783"/>
      <c r="BH40" s="783"/>
      <c r="BI40" s="783"/>
      <c r="BJ40" s="783"/>
      <c r="BK40" s="783"/>
      <c r="BL40" s="783"/>
      <c r="BM40" s="784"/>
    </row>
    <row r="41" spans="1:65" ht="101.25" customHeight="1">
      <c r="B41" s="870"/>
      <c r="C41" s="872"/>
      <c r="D41" s="872"/>
      <c r="E41" s="872"/>
      <c r="F41" s="872"/>
      <c r="G41" s="872"/>
      <c r="H41" s="872"/>
      <c r="I41" s="872"/>
      <c r="J41" s="872"/>
      <c r="K41" s="872"/>
      <c r="L41" s="873"/>
      <c r="M41" s="875"/>
      <c r="N41" s="872"/>
      <c r="O41" s="872"/>
      <c r="P41" s="872"/>
      <c r="Q41" s="873"/>
      <c r="R41" s="785" t="s">
        <v>279</v>
      </c>
      <c r="S41" s="788"/>
      <c r="T41" s="788"/>
      <c r="U41" s="788"/>
      <c r="V41" s="788"/>
      <c r="W41" s="869" t="s">
        <v>280</v>
      </c>
      <c r="X41" s="870"/>
      <c r="Y41" s="870"/>
      <c r="Z41" s="814" t="s">
        <v>188</v>
      </c>
      <c r="AA41" s="816" t="s">
        <v>190</v>
      </c>
      <c r="AB41" s="790" t="s">
        <v>506</v>
      </c>
      <c r="AC41" s="791"/>
      <c r="AD41" s="791"/>
      <c r="AE41" s="791"/>
      <c r="AF41" s="791"/>
      <c r="AG41" s="791"/>
      <c r="AH41" s="791"/>
      <c r="AI41" s="791"/>
      <c r="AJ41" s="791"/>
      <c r="AK41" s="791"/>
      <c r="AL41" s="791"/>
      <c r="AM41" s="791"/>
      <c r="AN41" s="791"/>
      <c r="AO41" s="791"/>
      <c r="AP41" s="791"/>
      <c r="AQ41" s="791"/>
      <c r="AR41" s="791"/>
      <c r="AS41" s="791"/>
      <c r="AT41" s="792"/>
      <c r="AU41" s="793" t="s">
        <v>514</v>
      </c>
      <c r="AV41" s="792"/>
      <c r="AW41" s="793" t="s">
        <v>515</v>
      </c>
      <c r="AX41" s="811"/>
      <c r="AY41" s="790" t="s">
        <v>507</v>
      </c>
      <c r="AZ41" s="791"/>
      <c r="BA41" s="791"/>
      <c r="BB41" s="791"/>
      <c r="BC41" s="791"/>
      <c r="BD41" s="791"/>
      <c r="BE41" s="791"/>
      <c r="BF41" s="791"/>
      <c r="BG41" s="791"/>
      <c r="BH41" s="791"/>
      <c r="BI41" s="791"/>
      <c r="BJ41" s="791"/>
      <c r="BK41" s="791"/>
      <c r="BL41" s="791"/>
      <c r="BM41" s="792"/>
    </row>
    <row r="42" spans="1:65" ht="51" customHeight="1">
      <c r="B42" s="870"/>
      <c r="C42" s="872"/>
      <c r="D42" s="872"/>
      <c r="E42" s="872"/>
      <c r="F42" s="872"/>
      <c r="G42" s="872"/>
      <c r="H42" s="872"/>
      <c r="I42" s="872"/>
      <c r="J42" s="872"/>
      <c r="K42" s="872"/>
      <c r="L42" s="873"/>
      <c r="M42" s="875"/>
      <c r="N42" s="872"/>
      <c r="O42" s="872"/>
      <c r="P42" s="872"/>
      <c r="Q42" s="873"/>
      <c r="R42" s="890"/>
      <c r="S42" s="872"/>
      <c r="T42" s="872"/>
      <c r="U42" s="872"/>
      <c r="V42" s="872"/>
      <c r="W42" s="870"/>
      <c r="X42" s="870"/>
      <c r="Y42" s="870"/>
      <c r="Z42" s="814"/>
      <c r="AA42" s="816"/>
      <c r="AB42" s="186"/>
      <c r="AC42" s="785" t="s">
        <v>454</v>
      </c>
      <c r="AD42" s="798" t="s">
        <v>458</v>
      </c>
      <c r="AE42" s="787" t="s">
        <v>466</v>
      </c>
      <c r="AF42" s="785" t="s">
        <v>517</v>
      </c>
      <c r="AG42" s="786"/>
      <c r="AH42" s="786"/>
      <c r="AI42" s="787"/>
      <c r="AJ42" s="785" t="s">
        <v>490</v>
      </c>
      <c r="AK42" s="786"/>
      <c r="AL42" s="787"/>
      <c r="AM42" s="785" t="s">
        <v>491</v>
      </c>
      <c r="AN42" s="786"/>
      <c r="AO42" s="786"/>
      <c r="AP42" s="787"/>
      <c r="AQ42" s="785" t="s">
        <v>499</v>
      </c>
      <c r="AR42" s="788"/>
      <c r="AS42" s="788"/>
      <c r="AT42" s="789"/>
      <c r="AU42" s="794"/>
      <c r="AV42" s="795"/>
      <c r="AW42" s="812"/>
      <c r="AX42" s="813"/>
      <c r="AY42" s="186"/>
      <c r="AZ42" s="798" t="s">
        <v>454</v>
      </c>
      <c r="BA42" s="798" t="s">
        <v>458</v>
      </c>
      <c r="BB42" s="798" t="s">
        <v>466</v>
      </c>
      <c r="BC42" s="785" t="s">
        <v>495</v>
      </c>
      <c r="BD42" s="786"/>
      <c r="BE42" s="787"/>
      <c r="BF42" s="801" t="s">
        <v>493</v>
      </c>
      <c r="BG42" s="787"/>
      <c r="BH42" s="796" t="s">
        <v>492</v>
      </c>
      <c r="BI42" s="788"/>
      <c r="BJ42" s="788"/>
      <c r="BK42" s="789"/>
      <c r="BL42" s="804" t="s">
        <v>494</v>
      </c>
      <c r="BM42" s="805"/>
    </row>
    <row r="43" spans="1:65" ht="94.5" customHeight="1" thickBot="1">
      <c r="B43" s="871"/>
      <c r="C43" s="874"/>
      <c r="D43" s="874"/>
      <c r="E43" s="874"/>
      <c r="F43" s="874"/>
      <c r="G43" s="874"/>
      <c r="H43" s="874"/>
      <c r="I43" s="874"/>
      <c r="J43" s="874"/>
      <c r="K43" s="874"/>
      <c r="L43" s="800"/>
      <c r="M43" s="797"/>
      <c r="N43" s="874"/>
      <c r="O43" s="874"/>
      <c r="P43" s="874"/>
      <c r="Q43" s="800"/>
      <c r="R43" s="797"/>
      <c r="S43" s="874"/>
      <c r="T43" s="874"/>
      <c r="U43" s="874"/>
      <c r="V43" s="874"/>
      <c r="W43" s="799"/>
      <c r="X43" s="799"/>
      <c r="Y43" s="799"/>
      <c r="Z43" s="815"/>
      <c r="AA43" s="815"/>
      <c r="AB43" s="130" t="s">
        <v>446</v>
      </c>
      <c r="AC43" s="797"/>
      <c r="AD43" s="799"/>
      <c r="AE43" s="800"/>
      <c r="AF43" s="297" t="s">
        <v>516</v>
      </c>
      <c r="AG43" s="132" t="s">
        <v>518</v>
      </c>
      <c r="AH43" s="308" t="s">
        <v>519</v>
      </c>
      <c r="AI43" s="308" t="s">
        <v>520</v>
      </c>
      <c r="AJ43" s="128" t="s">
        <v>455</v>
      </c>
      <c r="AK43" s="132" t="s">
        <v>456</v>
      </c>
      <c r="AL43" s="132" t="s">
        <v>457</v>
      </c>
      <c r="AM43" s="126" t="s">
        <v>446</v>
      </c>
      <c r="AN43" s="127" t="s">
        <v>461</v>
      </c>
      <c r="AO43" s="127" t="s">
        <v>462</v>
      </c>
      <c r="AP43" s="127" t="s">
        <v>467</v>
      </c>
      <c r="AQ43" s="128" t="s">
        <v>446</v>
      </c>
      <c r="AR43" s="127" t="s">
        <v>454</v>
      </c>
      <c r="AS43" s="127" t="s">
        <v>458</v>
      </c>
      <c r="AT43" s="127" t="s">
        <v>466</v>
      </c>
      <c r="AU43" s="151" t="s">
        <v>463</v>
      </c>
      <c r="AV43" s="151" t="s">
        <v>464</v>
      </c>
      <c r="AW43" s="151" t="s">
        <v>512</v>
      </c>
      <c r="AX43" s="199" t="s">
        <v>513</v>
      </c>
      <c r="AY43" s="131" t="s">
        <v>446</v>
      </c>
      <c r="AZ43" s="799"/>
      <c r="BA43" s="799"/>
      <c r="BB43" s="799"/>
      <c r="BC43" s="128" t="s">
        <v>455</v>
      </c>
      <c r="BD43" s="132" t="s">
        <v>459</v>
      </c>
      <c r="BE43" s="132" t="s">
        <v>460</v>
      </c>
      <c r="BF43" s="802"/>
      <c r="BG43" s="803"/>
      <c r="BH43" s="126" t="s">
        <v>446</v>
      </c>
      <c r="BI43" s="127" t="s">
        <v>496</v>
      </c>
      <c r="BJ43" s="127" t="s">
        <v>497</v>
      </c>
      <c r="BK43" s="127" t="s">
        <v>498</v>
      </c>
      <c r="BL43" s="806"/>
      <c r="BM43" s="807"/>
    </row>
    <row r="44" spans="1:65" ht="37.5" customHeight="1">
      <c r="B44" s="46">
        <v>1</v>
      </c>
      <c r="C44" s="204"/>
      <c r="D44" s="205"/>
      <c r="E44" s="205"/>
      <c r="F44" s="205"/>
      <c r="G44" s="205"/>
      <c r="H44" s="205"/>
      <c r="I44" s="205"/>
      <c r="J44" s="205"/>
      <c r="K44" s="205"/>
      <c r="L44" s="206"/>
      <c r="M44" s="880"/>
      <c r="N44" s="880"/>
      <c r="O44" s="880"/>
      <c r="P44" s="880"/>
      <c r="Q44" s="880"/>
      <c r="R44" s="880"/>
      <c r="S44" s="880"/>
      <c r="T44" s="880"/>
      <c r="U44" s="880"/>
      <c r="V44" s="880"/>
      <c r="W44" s="207"/>
      <c r="X44" s="208"/>
      <c r="Y44" s="208"/>
      <c r="Z44" s="209"/>
      <c r="AA44" s="210"/>
      <c r="AB44" s="136">
        <f>SUM(AC44,AD44,AE44)</f>
        <v>0</v>
      </c>
      <c r="AC44" s="225"/>
      <c r="AD44" s="225"/>
      <c r="AE44" s="226"/>
      <c r="AF44" s="309">
        <f>SUM(AG44:AI44)</f>
        <v>0</v>
      </c>
      <c r="AG44" s="226"/>
      <c r="AH44" s="226"/>
      <c r="AI44" s="226"/>
      <c r="AJ44" s="144">
        <f>SUM(AK44,AL44)</f>
        <v>0</v>
      </c>
      <c r="AK44" s="226"/>
      <c r="AL44" s="226"/>
      <c r="AM44" s="133">
        <f>SUM(AN44,AO44,AP44)</f>
        <v>0</v>
      </c>
      <c r="AN44" s="226"/>
      <c r="AO44" s="226"/>
      <c r="AP44" s="226"/>
      <c r="AQ44" s="133">
        <f>SUM(AR44,AS44,AT44)</f>
        <v>0</v>
      </c>
      <c r="AR44" s="226"/>
      <c r="AS44" s="231"/>
      <c r="AT44" s="231"/>
      <c r="AU44" s="232"/>
      <c r="AV44" s="233"/>
      <c r="AW44" s="233"/>
      <c r="AX44" s="234"/>
      <c r="AY44" s="136">
        <f>SUM(AZ44,BA44,,BB44)</f>
        <v>0</v>
      </c>
      <c r="AZ44" s="225"/>
      <c r="BA44" s="225"/>
      <c r="BB44" s="226"/>
      <c r="BC44" s="133" t="str">
        <f>'別紙様式2-2 個表_処遇'!AH12</f>
        <v/>
      </c>
      <c r="BD44" s="226"/>
      <c r="BE44" s="226"/>
      <c r="BF44" s="144" t="str">
        <f>IF(BD44="","",SUM(BD44,BE44))</f>
        <v/>
      </c>
      <c r="BG44" s="147" t="str">
        <f>IF(BC44="","",IF(BF44=BC44,"○","×"))</f>
        <v/>
      </c>
      <c r="BH44" s="133" t="str">
        <f>'別紙様式2-3 個表_特定'!AI12</f>
        <v/>
      </c>
      <c r="BI44" s="226"/>
      <c r="BJ44" s="231"/>
      <c r="BK44" s="231"/>
      <c r="BL44" s="142" t="str">
        <f>IF(BI44="","",SUM(BI44:BK44))</f>
        <v/>
      </c>
      <c r="BM44" s="143" t="str">
        <f>IF(BH44="","",IF(BL44=BH44,"○","×"))</f>
        <v/>
      </c>
    </row>
    <row r="45" spans="1:65" ht="37.5" customHeight="1">
      <c r="B45" s="46">
        <f>B44+1</f>
        <v>2</v>
      </c>
      <c r="C45" s="211"/>
      <c r="D45" s="212"/>
      <c r="E45" s="212"/>
      <c r="F45" s="212"/>
      <c r="G45" s="212"/>
      <c r="H45" s="212"/>
      <c r="I45" s="212"/>
      <c r="J45" s="212"/>
      <c r="K45" s="212"/>
      <c r="L45" s="213"/>
      <c r="M45" s="876"/>
      <c r="N45" s="876"/>
      <c r="O45" s="876"/>
      <c r="P45" s="876"/>
      <c r="Q45" s="876"/>
      <c r="R45" s="876"/>
      <c r="S45" s="876"/>
      <c r="T45" s="876"/>
      <c r="U45" s="876"/>
      <c r="V45" s="876"/>
      <c r="W45" s="214"/>
      <c r="X45" s="215"/>
      <c r="Y45" s="215"/>
      <c r="Z45" s="216"/>
      <c r="AA45" s="217"/>
      <c r="AB45" s="137">
        <f t="shared" ref="AB45:AB108" si="0">SUM(AC45,AD45,AE45)</f>
        <v>0</v>
      </c>
      <c r="AC45" s="227"/>
      <c r="AD45" s="227"/>
      <c r="AE45" s="228"/>
      <c r="AF45" s="310">
        <f t="shared" ref="AF45:AF108" si="1">SUM(AG45:AI45)</f>
        <v>0</v>
      </c>
      <c r="AG45" s="307"/>
      <c r="AH45" s="307"/>
      <c r="AI45" s="307"/>
      <c r="AJ45" s="166">
        <f t="shared" ref="AJ45:AJ108" si="2">SUM(AK45,AL45)</f>
        <v>0</v>
      </c>
      <c r="AK45" s="228"/>
      <c r="AL45" s="228"/>
      <c r="AM45" s="167">
        <f t="shared" ref="AM45:AM108" si="3">SUM(AN45,AO45,AP45)</f>
        <v>0</v>
      </c>
      <c r="AN45" s="228"/>
      <c r="AO45" s="228"/>
      <c r="AP45" s="228"/>
      <c r="AQ45" s="167">
        <f t="shared" ref="AQ45:AQ108" si="4">SUM(AR45,AS45,AT45)</f>
        <v>0</v>
      </c>
      <c r="AR45" s="228"/>
      <c r="AS45" s="235"/>
      <c r="AT45" s="235"/>
      <c r="AU45" s="236"/>
      <c r="AV45" s="237"/>
      <c r="AW45" s="238"/>
      <c r="AX45" s="239"/>
      <c r="AY45" s="137">
        <f t="shared" ref="AY45:AY108" si="5">SUM(AZ45,BA45,,BB45)</f>
        <v>0</v>
      </c>
      <c r="AZ45" s="227"/>
      <c r="BA45" s="227"/>
      <c r="BB45" s="228"/>
      <c r="BC45" s="134" t="str">
        <f>'別紙様式2-2 個表_処遇'!AH13</f>
        <v/>
      </c>
      <c r="BD45" s="228"/>
      <c r="BE45" s="228"/>
      <c r="BF45" s="145" t="str">
        <f t="shared" ref="BF45:BF108" si="6">IF(BD45="","",SUM(BD45,BE45))</f>
        <v/>
      </c>
      <c r="BG45" s="150" t="str">
        <f t="shared" ref="BG45:BG108" si="7">IF(BC45="","",IF(BF45=BC45,"○","×"))</f>
        <v/>
      </c>
      <c r="BH45" s="134" t="str">
        <f>'別紙様式2-3 個表_特定'!AI13</f>
        <v/>
      </c>
      <c r="BI45" s="228"/>
      <c r="BJ45" s="235"/>
      <c r="BK45" s="235"/>
      <c r="BL45" s="134" t="str">
        <f t="shared" ref="BL45:BL108" si="8">IF(BI45="","",SUM(BI45:BK45))</f>
        <v/>
      </c>
      <c r="BM45" s="140" t="str">
        <f t="shared" ref="BM45:BM108" si="9">IF(BH45="","",IF(BL45=BH45,"○","×"))</f>
        <v/>
      </c>
    </row>
    <row r="46" spans="1:65" ht="37.5" customHeight="1">
      <c r="B46" s="46">
        <f t="shared" ref="B46:B82" si="10">B45+1</f>
        <v>3</v>
      </c>
      <c r="C46" s="211"/>
      <c r="D46" s="212"/>
      <c r="E46" s="212"/>
      <c r="F46" s="212"/>
      <c r="G46" s="212"/>
      <c r="H46" s="212"/>
      <c r="I46" s="212"/>
      <c r="J46" s="212"/>
      <c r="K46" s="212"/>
      <c r="L46" s="213"/>
      <c r="M46" s="876"/>
      <c r="N46" s="876"/>
      <c r="O46" s="876"/>
      <c r="P46" s="876"/>
      <c r="Q46" s="876"/>
      <c r="R46" s="876"/>
      <c r="S46" s="876"/>
      <c r="T46" s="876"/>
      <c r="U46" s="876"/>
      <c r="V46" s="876"/>
      <c r="W46" s="214"/>
      <c r="X46" s="215"/>
      <c r="Y46" s="215"/>
      <c r="Z46" s="216"/>
      <c r="AA46" s="217"/>
      <c r="AB46" s="137">
        <f t="shared" si="0"/>
        <v>0</v>
      </c>
      <c r="AC46" s="227"/>
      <c r="AD46" s="227"/>
      <c r="AE46" s="228"/>
      <c r="AF46" s="310">
        <f t="shared" si="1"/>
        <v>0</v>
      </c>
      <c r="AG46" s="307"/>
      <c r="AH46" s="307"/>
      <c r="AI46" s="307"/>
      <c r="AJ46" s="166">
        <f t="shared" si="2"/>
        <v>0</v>
      </c>
      <c r="AK46" s="228"/>
      <c r="AL46" s="228"/>
      <c r="AM46" s="167">
        <f t="shared" si="3"/>
        <v>0</v>
      </c>
      <c r="AN46" s="228"/>
      <c r="AO46" s="228"/>
      <c r="AP46" s="228"/>
      <c r="AQ46" s="167">
        <f t="shared" si="4"/>
        <v>0</v>
      </c>
      <c r="AR46" s="228"/>
      <c r="AS46" s="235"/>
      <c r="AT46" s="235"/>
      <c r="AU46" s="236"/>
      <c r="AV46" s="237"/>
      <c r="AW46" s="238"/>
      <c r="AX46" s="239"/>
      <c r="AY46" s="137">
        <f t="shared" si="5"/>
        <v>0</v>
      </c>
      <c r="AZ46" s="227"/>
      <c r="BA46" s="227"/>
      <c r="BB46" s="228"/>
      <c r="BC46" s="134" t="str">
        <f>'別紙様式2-2 個表_処遇'!AH14</f>
        <v/>
      </c>
      <c r="BD46" s="228"/>
      <c r="BE46" s="228"/>
      <c r="BF46" s="145" t="str">
        <f t="shared" si="6"/>
        <v/>
      </c>
      <c r="BG46" s="148" t="str">
        <f t="shared" si="7"/>
        <v/>
      </c>
      <c r="BH46" s="134" t="str">
        <f>'別紙様式2-3 個表_特定'!AI14</f>
        <v/>
      </c>
      <c r="BI46" s="228"/>
      <c r="BJ46" s="235"/>
      <c r="BK46" s="235"/>
      <c r="BL46" s="134" t="str">
        <f t="shared" si="8"/>
        <v/>
      </c>
      <c r="BM46" s="140" t="str">
        <f t="shared" si="9"/>
        <v/>
      </c>
    </row>
    <row r="47" spans="1:65" ht="37.5" customHeight="1">
      <c r="B47" s="46">
        <f t="shared" si="10"/>
        <v>4</v>
      </c>
      <c r="C47" s="211"/>
      <c r="D47" s="212"/>
      <c r="E47" s="212"/>
      <c r="F47" s="212"/>
      <c r="G47" s="212"/>
      <c r="H47" s="212"/>
      <c r="I47" s="212"/>
      <c r="J47" s="212"/>
      <c r="K47" s="212"/>
      <c r="L47" s="213"/>
      <c r="M47" s="876"/>
      <c r="N47" s="876"/>
      <c r="O47" s="876"/>
      <c r="P47" s="876"/>
      <c r="Q47" s="876"/>
      <c r="R47" s="876"/>
      <c r="S47" s="876"/>
      <c r="T47" s="876"/>
      <c r="U47" s="876"/>
      <c r="V47" s="876"/>
      <c r="W47" s="214"/>
      <c r="X47" s="215"/>
      <c r="Y47" s="215"/>
      <c r="Z47" s="216"/>
      <c r="AA47" s="217"/>
      <c r="AB47" s="137">
        <f t="shared" si="0"/>
        <v>0</v>
      </c>
      <c r="AC47" s="227"/>
      <c r="AD47" s="227"/>
      <c r="AE47" s="228"/>
      <c r="AF47" s="310">
        <f t="shared" si="1"/>
        <v>0</v>
      </c>
      <c r="AG47" s="307"/>
      <c r="AH47" s="307"/>
      <c r="AI47" s="307"/>
      <c r="AJ47" s="166">
        <f t="shared" si="2"/>
        <v>0</v>
      </c>
      <c r="AK47" s="228"/>
      <c r="AL47" s="228"/>
      <c r="AM47" s="167">
        <f t="shared" si="3"/>
        <v>0</v>
      </c>
      <c r="AN47" s="228"/>
      <c r="AO47" s="228"/>
      <c r="AP47" s="228"/>
      <c r="AQ47" s="167">
        <f t="shared" si="4"/>
        <v>0</v>
      </c>
      <c r="AR47" s="228"/>
      <c r="AS47" s="235"/>
      <c r="AT47" s="235"/>
      <c r="AU47" s="236"/>
      <c r="AV47" s="237"/>
      <c r="AW47" s="238"/>
      <c r="AX47" s="239"/>
      <c r="AY47" s="137">
        <f t="shared" si="5"/>
        <v>0</v>
      </c>
      <c r="AZ47" s="227"/>
      <c r="BA47" s="227"/>
      <c r="BB47" s="228"/>
      <c r="BC47" s="134" t="str">
        <f>'別紙様式2-2 個表_処遇'!AH15</f>
        <v/>
      </c>
      <c r="BD47" s="228"/>
      <c r="BE47" s="228"/>
      <c r="BF47" s="145" t="str">
        <f t="shared" si="6"/>
        <v/>
      </c>
      <c r="BG47" s="148" t="str">
        <f t="shared" si="7"/>
        <v/>
      </c>
      <c r="BH47" s="134" t="str">
        <f>'別紙様式2-3 個表_特定'!AI15</f>
        <v/>
      </c>
      <c r="BI47" s="228"/>
      <c r="BJ47" s="235"/>
      <c r="BK47" s="235"/>
      <c r="BL47" s="134" t="str">
        <f t="shared" si="8"/>
        <v/>
      </c>
      <c r="BM47" s="140" t="str">
        <f t="shared" si="9"/>
        <v/>
      </c>
    </row>
    <row r="48" spans="1:65" ht="37.5" customHeight="1">
      <c r="B48" s="46">
        <f t="shared" si="10"/>
        <v>5</v>
      </c>
      <c r="C48" s="211"/>
      <c r="D48" s="212"/>
      <c r="E48" s="212"/>
      <c r="F48" s="212"/>
      <c r="G48" s="212"/>
      <c r="H48" s="212"/>
      <c r="I48" s="212"/>
      <c r="J48" s="212"/>
      <c r="K48" s="212"/>
      <c r="L48" s="213"/>
      <c r="M48" s="876"/>
      <c r="N48" s="876"/>
      <c r="O48" s="876"/>
      <c r="P48" s="876"/>
      <c r="Q48" s="876"/>
      <c r="R48" s="876"/>
      <c r="S48" s="876"/>
      <c r="T48" s="876"/>
      <c r="U48" s="876"/>
      <c r="V48" s="876"/>
      <c r="W48" s="214"/>
      <c r="X48" s="215"/>
      <c r="Y48" s="215"/>
      <c r="Z48" s="216"/>
      <c r="AA48" s="217"/>
      <c r="AB48" s="137">
        <f t="shared" si="0"/>
        <v>0</v>
      </c>
      <c r="AC48" s="227"/>
      <c r="AD48" s="227"/>
      <c r="AE48" s="228"/>
      <c r="AF48" s="310">
        <f t="shared" si="1"/>
        <v>0</v>
      </c>
      <c r="AG48" s="307"/>
      <c r="AH48" s="307"/>
      <c r="AI48" s="307"/>
      <c r="AJ48" s="166">
        <f t="shared" si="2"/>
        <v>0</v>
      </c>
      <c r="AK48" s="228"/>
      <c r="AL48" s="228"/>
      <c r="AM48" s="167">
        <f t="shared" si="3"/>
        <v>0</v>
      </c>
      <c r="AN48" s="228"/>
      <c r="AO48" s="228"/>
      <c r="AP48" s="228"/>
      <c r="AQ48" s="167">
        <f t="shared" si="4"/>
        <v>0</v>
      </c>
      <c r="AR48" s="228"/>
      <c r="AS48" s="235"/>
      <c r="AT48" s="235"/>
      <c r="AU48" s="236"/>
      <c r="AV48" s="237"/>
      <c r="AW48" s="238"/>
      <c r="AX48" s="239"/>
      <c r="AY48" s="137">
        <f t="shared" si="5"/>
        <v>0</v>
      </c>
      <c r="AZ48" s="227"/>
      <c r="BA48" s="227"/>
      <c r="BB48" s="228"/>
      <c r="BC48" s="134" t="str">
        <f>'別紙様式2-2 個表_処遇'!AH16</f>
        <v/>
      </c>
      <c r="BD48" s="228"/>
      <c r="BE48" s="228"/>
      <c r="BF48" s="145" t="str">
        <f t="shared" si="6"/>
        <v/>
      </c>
      <c r="BG48" s="148" t="str">
        <f t="shared" si="7"/>
        <v/>
      </c>
      <c r="BH48" s="134" t="str">
        <f>'別紙様式2-3 個表_特定'!AI16</f>
        <v/>
      </c>
      <c r="BI48" s="228"/>
      <c r="BJ48" s="235"/>
      <c r="BK48" s="235"/>
      <c r="BL48" s="134" t="str">
        <f t="shared" si="8"/>
        <v/>
      </c>
      <c r="BM48" s="140" t="str">
        <f t="shared" si="9"/>
        <v/>
      </c>
    </row>
    <row r="49" spans="2:65" ht="37.5" customHeight="1">
      <c r="B49" s="46">
        <f t="shared" si="10"/>
        <v>6</v>
      </c>
      <c r="C49" s="211"/>
      <c r="D49" s="212"/>
      <c r="E49" s="212"/>
      <c r="F49" s="212"/>
      <c r="G49" s="212"/>
      <c r="H49" s="212"/>
      <c r="I49" s="212"/>
      <c r="J49" s="212"/>
      <c r="K49" s="212"/>
      <c r="L49" s="213"/>
      <c r="M49" s="876"/>
      <c r="N49" s="876"/>
      <c r="O49" s="876"/>
      <c r="P49" s="876"/>
      <c r="Q49" s="876"/>
      <c r="R49" s="859"/>
      <c r="S49" s="860"/>
      <c r="T49" s="860"/>
      <c r="U49" s="860"/>
      <c r="V49" s="861"/>
      <c r="W49" s="214"/>
      <c r="X49" s="215"/>
      <c r="Y49" s="215"/>
      <c r="Z49" s="216"/>
      <c r="AA49" s="217"/>
      <c r="AB49" s="137">
        <f t="shared" si="0"/>
        <v>0</v>
      </c>
      <c r="AC49" s="227"/>
      <c r="AD49" s="227"/>
      <c r="AE49" s="228"/>
      <c r="AF49" s="310">
        <f t="shared" si="1"/>
        <v>0</v>
      </c>
      <c r="AG49" s="307"/>
      <c r="AH49" s="307"/>
      <c r="AI49" s="307"/>
      <c r="AJ49" s="166">
        <f t="shared" si="2"/>
        <v>0</v>
      </c>
      <c r="AK49" s="228"/>
      <c r="AL49" s="228"/>
      <c r="AM49" s="167">
        <f t="shared" si="3"/>
        <v>0</v>
      </c>
      <c r="AN49" s="228"/>
      <c r="AO49" s="228"/>
      <c r="AP49" s="228"/>
      <c r="AQ49" s="167">
        <f t="shared" si="4"/>
        <v>0</v>
      </c>
      <c r="AR49" s="228"/>
      <c r="AS49" s="235"/>
      <c r="AT49" s="235"/>
      <c r="AU49" s="236"/>
      <c r="AV49" s="237"/>
      <c r="AW49" s="238"/>
      <c r="AX49" s="239"/>
      <c r="AY49" s="137">
        <f t="shared" si="5"/>
        <v>0</v>
      </c>
      <c r="AZ49" s="227"/>
      <c r="BA49" s="227"/>
      <c r="BB49" s="228"/>
      <c r="BC49" s="134" t="str">
        <f>'別紙様式2-2 個表_処遇'!AH17</f>
        <v/>
      </c>
      <c r="BD49" s="228"/>
      <c r="BE49" s="228"/>
      <c r="BF49" s="145" t="str">
        <f t="shared" si="6"/>
        <v/>
      </c>
      <c r="BG49" s="148" t="str">
        <f t="shared" si="7"/>
        <v/>
      </c>
      <c r="BH49" s="134" t="str">
        <f>'別紙様式2-3 個表_特定'!AI17</f>
        <v/>
      </c>
      <c r="BI49" s="228"/>
      <c r="BJ49" s="235"/>
      <c r="BK49" s="235"/>
      <c r="BL49" s="134" t="str">
        <f t="shared" si="8"/>
        <v/>
      </c>
      <c r="BM49" s="140" t="str">
        <f t="shared" si="9"/>
        <v/>
      </c>
    </row>
    <row r="50" spans="2:65" ht="37.5" customHeight="1">
      <c r="B50" s="46">
        <f t="shared" si="10"/>
        <v>7</v>
      </c>
      <c r="C50" s="211"/>
      <c r="D50" s="212"/>
      <c r="E50" s="212"/>
      <c r="F50" s="212"/>
      <c r="G50" s="212"/>
      <c r="H50" s="212"/>
      <c r="I50" s="212"/>
      <c r="J50" s="212"/>
      <c r="K50" s="212"/>
      <c r="L50" s="213"/>
      <c r="M50" s="876"/>
      <c r="N50" s="876"/>
      <c r="O50" s="876"/>
      <c r="P50" s="876"/>
      <c r="Q50" s="876"/>
      <c r="R50" s="859"/>
      <c r="S50" s="860"/>
      <c r="T50" s="860"/>
      <c r="U50" s="860"/>
      <c r="V50" s="861"/>
      <c r="W50" s="214"/>
      <c r="X50" s="215"/>
      <c r="Y50" s="215"/>
      <c r="Z50" s="216"/>
      <c r="AA50" s="217"/>
      <c r="AB50" s="137">
        <f t="shared" si="0"/>
        <v>0</v>
      </c>
      <c r="AC50" s="227"/>
      <c r="AD50" s="227"/>
      <c r="AE50" s="228"/>
      <c r="AF50" s="310">
        <f t="shared" si="1"/>
        <v>0</v>
      </c>
      <c r="AG50" s="307"/>
      <c r="AH50" s="307"/>
      <c r="AI50" s="307"/>
      <c r="AJ50" s="166">
        <f t="shared" si="2"/>
        <v>0</v>
      </c>
      <c r="AK50" s="228"/>
      <c r="AL50" s="228"/>
      <c r="AM50" s="167">
        <f t="shared" si="3"/>
        <v>0</v>
      </c>
      <c r="AN50" s="228"/>
      <c r="AO50" s="228"/>
      <c r="AP50" s="228"/>
      <c r="AQ50" s="167">
        <f t="shared" si="4"/>
        <v>0</v>
      </c>
      <c r="AR50" s="228"/>
      <c r="AS50" s="235"/>
      <c r="AT50" s="235"/>
      <c r="AU50" s="236"/>
      <c r="AV50" s="237"/>
      <c r="AW50" s="238"/>
      <c r="AX50" s="239"/>
      <c r="AY50" s="137">
        <f t="shared" si="5"/>
        <v>0</v>
      </c>
      <c r="AZ50" s="227"/>
      <c r="BA50" s="227"/>
      <c r="BB50" s="228"/>
      <c r="BC50" s="134" t="str">
        <f>'別紙様式2-2 個表_処遇'!AH18</f>
        <v/>
      </c>
      <c r="BD50" s="228"/>
      <c r="BE50" s="228"/>
      <c r="BF50" s="145" t="str">
        <f t="shared" si="6"/>
        <v/>
      </c>
      <c r="BG50" s="148" t="str">
        <f t="shared" si="7"/>
        <v/>
      </c>
      <c r="BH50" s="134" t="str">
        <f>'別紙様式2-3 個表_特定'!AI18</f>
        <v/>
      </c>
      <c r="BI50" s="228"/>
      <c r="BJ50" s="235"/>
      <c r="BK50" s="235"/>
      <c r="BL50" s="134" t="str">
        <f t="shared" si="8"/>
        <v/>
      </c>
      <c r="BM50" s="140" t="str">
        <f t="shared" si="9"/>
        <v/>
      </c>
    </row>
    <row r="51" spans="2:65" ht="37.5" customHeight="1">
      <c r="B51" s="46">
        <f t="shared" si="10"/>
        <v>8</v>
      </c>
      <c r="C51" s="211"/>
      <c r="D51" s="212"/>
      <c r="E51" s="212"/>
      <c r="F51" s="212"/>
      <c r="G51" s="212"/>
      <c r="H51" s="212"/>
      <c r="I51" s="212"/>
      <c r="J51" s="212"/>
      <c r="K51" s="212"/>
      <c r="L51" s="213"/>
      <c r="M51" s="876"/>
      <c r="N51" s="876"/>
      <c r="O51" s="876"/>
      <c r="P51" s="876"/>
      <c r="Q51" s="876"/>
      <c r="R51" s="859"/>
      <c r="S51" s="860"/>
      <c r="T51" s="860"/>
      <c r="U51" s="860"/>
      <c r="V51" s="861"/>
      <c r="W51" s="214"/>
      <c r="X51" s="215"/>
      <c r="Y51" s="215"/>
      <c r="Z51" s="216"/>
      <c r="AA51" s="217"/>
      <c r="AB51" s="137">
        <f t="shared" si="0"/>
        <v>0</v>
      </c>
      <c r="AC51" s="227"/>
      <c r="AD51" s="227"/>
      <c r="AE51" s="228"/>
      <c r="AF51" s="310">
        <f t="shared" si="1"/>
        <v>0</v>
      </c>
      <c r="AG51" s="307"/>
      <c r="AH51" s="307"/>
      <c r="AI51" s="307"/>
      <c r="AJ51" s="166">
        <f t="shared" si="2"/>
        <v>0</v>
      </c>
      <c r="AK51" s="228"/>
      <c r="AL51" s="228"/>
      <c r="AM51" s="167">
        <f t="shared" si="3"/>
        <v>0</v>
      </c>
      <c r="AN51" s="228"/>
      <c r="AO51" s="228"/>
      <c r="AP51" s="228"/>
      <c r="AQ51" s="167">
        <f t="shared" si="4"/>
        <v>0</v>
      </c>
      <c r="AR51" s="228"/>
      <c r="AS51" s="235"/>
      <c r="AT51" s="235"/>
      <c r="AU51" s="236"/>
      <c r="AV51" s="237"/>
      <c r="AW51" s="238"/>
      <c r="AX51" s="239"/>
      <c r="AY51" s="137">
        <f t="shared" si="5"/>
        <v>0</v>
      </c>
      <c r="AZ51" s="227"/>
      <c r="BA51" s="227"/>
      <c r="BB51" s="228"/>
      <c r="BC51" s="134" t="str">
        <f>'別紙様式2-2 個表_処遇'!AH19</f>
        <v/>
      </c>
      <c r="BD51" s="228"/>
      <c r="BE51" s="228"/>
      <c r="BF51" s="145" t="str">
        <f t="shared" si="6"/>
        <v/>
      </c>
      <c r="BG51" s="148" t="str">
        <f t="shared" si="7"/>
        <v/>
      </c>
      <c r="BH51" s="134" t="str">
        <f>'別紙様式2-3 個表_特定'!AI19</f>
        <v/>
      </c>
      <c r="BI51" s="228"/>
      <c r="BJ51" s="235"/>
      <c r="BK51" s="235"/>
      <c r="BL51" s="134" t="str">
        <f t="shared" si="8"/>
        <v/>
      </c>
      <c r="BM51" s="140" t="str">
        <f t="shared" si="9"/>
        <v/>
      </c>
    </row>
    <row r="52" spans="2:65" ht="37.5" customHeight="1">
      <c r="B52" s="46">
        <f t="shared" si="10"/>
        <v>9</v>
      </c>
      <c r="C52" s="211"/>
      <c r="D52" s="212"/>
      <c r="E52" s="212"/>
      <c r="F52" s="212"/>
      <c r="G52" s="212"/>
      <c r="H52" s="212"/>
      <c r="I52" s="212"/>
      <c r="J52" s="212"/>
      <c r="K52" s="212"/>
      <c r="L52" s="213"/>
      <c r="M52" s="876"/>
      <c r="N52" s="876"/>
      <c r="O52" s="876"/>
      <c r="P52" s="876"/>
      <c r="Q52" s="876"/>
      <c r="R52" s="859"/>
      <c r="S52" s="860"/>
      <c r="T52" s="860"/>
      <c r="U52" s="860"/>
      <c r="V52" s="861"/>
      <c r="W52" s="214"/>
      <c r="X52" s="215"/>
      <c r="Y52" s="215"/>
      <c r="Z52" s="216"/>
      <c r="AA52" s="217"/>
      <c r="AB52" s="137">
        <f t="shared" si="0"/>
        <v>0</v>
      </c>
      <c r="AC52" s="227"/>
      <c r="AD52" s="227"/>
      <c r="AE52" s="228"/>
      <c r="AF52" s="310">
        <f t="shared" si="1"/>
        <v>0</v>
      </c>
      <c r="AG52" s="307"/>
      <c r="AH52" s="307"/>
      <c r="AI52" s="307"/>
      <c r="AJ52" s="166">
        <f t="shared" si="2"/>
        <v>0</v>
      </c>
      <c r="AK52" s="228"/>
      <c r="AL52" s="228"/>
      <c r="AM52" s="167">
        <f t="shared" si="3"/>
        <v>0</v>
      </c>
      <c r="AN52" s="228"/>
      <c r="AO52" s="228"/>
      <c r="AP52" s="228"/>
      <c r="AQ52" s="167">
        <f t="shared" si="4"/>
        <v>0</v>
      </c>
      <c r="AR52" s="228"/>
      <c r="AS52" s="235"/>
      <c r="AT52" s="235"/>
      <c r="AU52" s="236"/>
      <c r="AV52" s="237"/>
      <c r="AW52" s="238"/>
      <c r="AX52" s="239"/>
      <c r="AY52" s="137">
        <f t="shared" si="5"/>
        <v>0</v>
      </c>
      <c r="AZ52" s="227"/>
      <c r="BA52" s="227"/>
      <c r="BB52" s="228"/>
      <c r="BC52" s="134" t="str">
        <f>'別紙様式2-2 個表_処遇'!AH20</f>
        <v/>
      </c>
      <c r="BD52" s="228"/>
      <c r="BE52" s="228"/>
      <c r="BF52" s="145" t="str">
        <f t="shared" si="6"/>
        <v/>
      </c>
      <c r="BG52" s="148" t="str">
        <f t="shared" si="7"/>
        <v/>
      </c>
      <c r="BH52" s="134" t="str">
        <f>'別紙様式2-3 個表_特定'!AI20</f>
        <v/>
      </c>
      <c r="BI52" s="228"/>
      <c r="BJ52" s="235"/>
      <c r="BK52" s="235"/>
      <c r="BL52" s="134" t="str">
        <f t="shared" si="8"/>
        <v/>
      </c>
      <c r="BM52" s="140" t="str">
        <f t="shared" si="9"/>
        <v/>
      </c>
    </row>
    <row r="53" spans="2:65" ht="37.5" customHeight="1">
      <c r="B53" s="46">
        <f t="shared" si="10"/>
        <v>10</v>
      </c>
      <c r="C53" s="211"/>
      <c r="D53" s="212"/>
      <c r="E53" s="212"/>
      <c r="F53" s="212"/>
      <c r="G53" s="212"/>
      <c r="H53" s="212"/>
      <c r="I53" s="212"/>
      <c r="J53" s="212"/>
      <c r="K53" s="212"/>
      <c r="L53" s="213"/>
      <c r="M53" s="876"/>
      <c r="N53" s="876"/>
      <c r="O53" s="876"/>
      <c r="P53" s="876"/>
      <c r="Q53" s="876"/>
      <c r="R53" s="859"/>
      <c r="S53" s="860"/>
      <c r="T53" s="860"/>
      <c r="U53" s="860"/>
      <c r="V53" s="861"/>
      <c r="W53" s="214"/>
      <c r="X53" s="215"/>
      <c r="Y53" s="215"/>
      <c r="Z53" s="216"/>
      <c r="AA53" s="217"/>
      <c r="AB53" s="137">
        <f t="shared" si="0"/>
        <v>0</v>
      </c>
      <c r="AC53" s="227"/>
      <c r="AD53" s="227"/>
      <c r="AE53" s="228"/>
      <c r="AF53" s="310">
        <f t="shared" si="1"/>
        <v>0</v>
      </c>
      <c r="AG53" s="307"/>
      <c r="AH53" s="307"/>
      <c r="AI53" s="307"/>
      <c r="AJ53" s="166">
        <f t="shared" si="2"/>
        <v>0</v>
      </c>
      <c r="AK53" s="228"/>
      <c r="AL53" s="228"/>
      <c r="AM53" s="167">
        <f t="shared" si="3"/>
        <v>0</v>
      </c>
      <c r="AN53" s="228"/>
      <c r="AO53" s="228"/>
      <c r="AP53" s="228"/>
      <c r="AQ53" s="167">
        <f t="shared" si="4"/>
        <v>0</v>
      </c>
      <c r="AR53" s="228"/>
      <c r="AS53" s="235"/>
      <c r="AT53" s="235"/>
      <c r="AU53" s="236"/>
      <c r="AV53" s="237"/>
      <c r="AW53" s="238"/>
      <c r="AX53" s="239"/>
      <c r="AY53" s="137">
        <f t="shared" si="5"/>
        <v>0</v>
      </c>
      <c r="AZ53" s="227"/>
      <c r="BA53" s="227"/>
      <c r="BB53" s="228"/>
      <c r="BC53" s="134" t="str">
        <f>'別紙様式2-2 個表_処遇'!AH21</f>
        <v/>
      </c>
      <c r="BD53" s="228"/>
      <c r="BE53" s="228"/>
      <c r="BF53" s="145" t="str">
        <f t="shared" si="6"/>
        <v/>
      </c>
      <c r="BG53" s="148" t="str">
        <f t="shared" si="7"/>
        <v/>
      </c>
      <c r="BH53" s="134" t="str">
        <f>'別紙様式2-3 個表_特定'!AI21</f>
        <v/>
      </c>
      <c r="BI53" s="228"/>
      <c r="BJ53" s="235"/>
      <c r="BK53" s="235"/>
      <c r="BL53" s="134" t="str">
        <f t="shared" si="8"/>
        <v/>
      </c>
      <c r="BM53" s="140" t="str">
        <f t="shared" si="9"/>
        <v/>
      </c>
    </row>
    <row r="54" spans="2:65" ht="37.5" customHeight="1">
      <c r="B54" s="46">
        <f t="shared" si="10"/>
        <v>11</v>
      </c>
      <c r="C54" s="211"/>
      <c r="D54" s="212"/>
      <c r="E54" s="212"/>
      <c r="F54" s="212"/>
      <c r="G54" s="212"/>
      <c r="H54" s="212"/>
      <c r="I54" s="212"/>
      <c r="J54" s="212"/>
      <c r="K54" s="212"/>
      <c r="L54" s="213"/>
      <c r="M54" s="876"/>
      <c r="N54" s="876"/>
      <c r="O54" s="876"/>
      <c r="P54" s="876"/>
      <c r="Q54" s="876"/>
      <c r="R54" s="859"/>
      <c r="S54" s="860"/>
      <c r="T54" s="860"/>
      <c r="U54" s="860"/>
      <c r="V54" s="861"/>
      <c r="W54" s="214"/>
      <c r="X54" s="215"/>
      <c r="Y54" s="215"/>
      <c r="Z54" s="216"/>
      <c r="AA54" s="217"/>
      <c r="AB54" s="137">
        <f t="shared" si="0"/>
        <v>0</v>
      </c>
      <c r="AC54" s="227"/>
      <c r="AD54" s="227"/>
      <c r="AE54" s="228"/>
      <c r="AF54" s="310">
        <f t="shared" si="1"/>
        <v>0</v>
      </c>
      <c r="AG54" s="307"/>
      <c r="AH54" s="307"/>
      <c r="AI54" s="307"/>
      <c r="AJ54" s="166">
        <f t="shared" si="2"/>
        <v>0</v>
      </c>
      <c r="AK54" s="228"/>
      <c r="AL54" s="228"/>
      <c r="AM54" s="167">
        <f t="shared" si="3"/>
        <v>0</v>
      </c>
      <c r="AN54" s="228"/>
      <c r="AO54" s="228"/>
      <c r="AP54" s="228"/>
      <c r="AQ54" s="167">
        <f t="shared" si="4"/>
        <v>0</v>
      </c>
      <c r="AR54" s="228"/>
      <c r="AS54" s="235"/>
      <c r="AT54" s="235"/>
      <c r="AU54" s="236"/>
      <c r="AV54" s="237"/>
      <c r="AW54" s="238"/>
      <c r="AX54" s="239"/>
      <c r="AY54" s="137">
        <f t="shared" si="5"/>
        <v>0</v>
      </c>
      <c r="AZ54" s="227"/>
      <c r="BA54" s="227"/>
      <c r="BB54" s="228"/>
      <c r="BC54" s="134" t="str">
        <f>'別紙様式2-2 個表_処遇'!AH22</f>
        <v/>
      </c>
      <c r="BD54" s="228"/>
      <c r="BE54" s="228"/>
      <c r="BF54" s="145" t="str">
        <f t="shared" si="6"/>
        <v/>
      </c>
      <c r="BG54" s="148" t="str">
        <f t="shared" si="7"/>
        <v/>
      </c>
      <c r="BH54" s="134" t="str">
        <f>'別紙様式2-3 個表_特定'!AI22</f>
        <v/>
      </c>
      <c r="BI54" s="228"/>
      <c r="BJ54" s="235"/>
      <c r="BK54" s="235"/>
      <c r="BL54" s="134" t="str">
        <f t="shared" si="8"/>
        <v/>
      </c>
      <c r="BM54" s="140" t="str">
        <f t="shared" si="9"/>
        <v/>
      </c>
    </row>
    <row r="55" spans="2:65" ht="37.5" customHeight="1">
      <c r="B55" s="46">
        <f t="shared" si="10"/>
        <v>12</v>
      </c>
      <c r="C55" s="211"/>
      <c r="D55" s="212"/>
      <c r="E55" s="212"/>
      <c r="F55" s="212"/>
      <c r="G55" s="212"/>
      <c r="H55" s="212"/>
      <c r="I55" s="212"/>
      <c r="J55" s="212"/>
      <c r="K55" s="212"/>
      <c r="L55" s="213"/>
      <c r="M55" s="876"/>
      <c r="N55" s="876"/>
      <c r="O55" s="876"/>
      <c r="P55" s="876"/>
      <c r="Q55" s="876"/>
      <c r="R55" s="859"/>
      <c r="S55" s="860"/>
      <c r="T55" s="860"/>
      <c r="U55" s="860"/>
      <c r="V55" s="861"/>
      <c r="W55" s="214"/>
      <c r="X55" s="215"/>
      <c r="Y55" s="215"/>
      <c r="Z55" s="216"/>
      <c r="AA55" s="217"/>
      <c r="AB55" s="137">
        <f t="shared" si="0"/>
        <v>0</v>
      </c>
      <c r="AC55" s="227"/>
      <c r="AD55" s="227"/>
      <c r="AE55" s="228"/>
      <c r="AF55" s="310">
        <f t="shared" si="1"/>
        <v>0</v>
      </c>
      <c r="AG55" s="307"/>
      <c r="AH55" s="307"/>
      <c r="AI55" s="307"/>
      <c r="AJ55" s="166">
        <f t="shared" si="2"/>
        <v>0</v>
      </c>
      <c r="AK55" s="228"/>
      <c r="AL55" s="228"/>
      <c r="AM55" s="167">
        <f t="shared" si="3"/>
        <v>0</v>
      </c>
      <c r="AN55" s="228"/>
      <c r="AO55" s="228"/>
      <c r="AP55" s="228"/>
      <c r="AQ55" s="167">
        <f t="shared" si="4"/>
        <v>0</v>
      </c>
      <c r="AR55" s="228"/>
      <c r="AS55" s="235"/>
      <c r="AT55" s="235"/>
      <c r="AU55" s="236"/>
      <c r="AV55" s="237"/>
      <c r="AW55" s="238"/>
      <c r="AX55" s="239"/>
      <c r="AY55" s="137">
        <f t="shared" si="5"/>
        <v>0</v>
      </c>
      <c r="AZ55" s="227"/>
      <c r="BA55" s="227"/>
      <c r="BB55" s="228"/>
      <c r="BC55" s="134" t="str">
        <f>'別紙様式2-2 個表_処遇'!AH23</f>
        <v/>
      </c>
      <c r="BD55" s="228"/>
      <c r="BE55" s="228"/>
      <c r="BF55" s="145" t="str">
        <f t="shared" si="6"/>
        <v/>
      </c>
      <c r="BG55" s="148" t="str">
        <f t="shared" si="7"/>
        <v/>
      </c>
      <c r="BH55" s="134" t="str">
        <f>'別紙様式2-3 個表_特定'!AI23</f>
        <v/>
      </c>
      <c r="BI55" s="228"/>
      <c r="BJ55" s="235"/>
      <c r="BK55" s="235"/>
      <c r="BL55" s="134" t="str">
        <f t="shared" si="8"/>
        <v/>
      </c>
      <c r="BM55" s="140" t="str">
        <f t="shared" si="9"/>
        <v/>
      </c>
    </row>
    <row r="56" spans="2:65" ht="37.5" customHeight="1">
      <c r="B56" s="46">
        <f t="shared" si="10"/>
        <v>13</v>
      </c>
      <c r="C56" s="211"/>
      <c r="D56" s="212"/>
      <c r="E56" s="212"/>
      <c r="F56" s="212"/>
      <c r="G56" s="212"/>
      <c r="H56" s="212"/>
      <c r="I56" s="212"/>
      <c r="J56" s="212"/>
      <c r="K56" s="212"/>
      <c r="L56" s="213"/>
      <c r="M56" s="876"/>
      <c r="N56" s="876"/>
      <c r="O56" s="876"/>
      <c r="P56" s="876"/>
      <c r="Q56" s="876"/>
      <c r="R56" s="859"/>
      <c r="S56" s="860"/>
      <c r="T56" s="860"/>
      <c r="U56" s="860"/>
      <c r="V56" s="861"/>
      <c r="W56" s="214"/>
      <c r="X56" s="215"/>
      <c r="Y56" s="215"/>
      <c r="Z56" s="216"/>
      <c r="AA56" s="217"/>
      <c r="AB56" s="137">
        <f t="shared" si="0"/>
        <v>0</v>
      </c>
      <c r="AC56" s="227"/>
      <c r="AD56" s="227"/>
      <c r="AE56" s="228"/>
      <c r="AF56" s="310">
        <f t="shared" si="1"/>
        <v>0</v>
      </c>
      <c r="AG56" s="307"/>
      <c r="AH56" s="307"/>
      <c r="AI56" s="307"/>
      <c r="AJ56" s="166">
        <f t="shared" si="2"/>
        <v>0</v>
      </c>
      <c r="AK56" s="228"/>
      <c r="AL56" s="228"/>
      <c r="AM56" s="167">
        <f t="shared" si="3"/>
        <v>0</v>
      </c>
      <c r="AN56" s="228"/>
      <c r="AO56" s="228"/>
      <c r="AP56" s="228"/>
      <c r="AQ56" s="167">
        <f t="shared" si="4"/>
        <v>0</v>
      </c>
      <c r="AR56" s="228"/>
      <c r="AS56" s="235"/>
      <c r="AT56" s="235"/>
      <c r="AU56" s="236"/>
      <c r="AV56" s="237"/>
      <c r="AW56" s="238"/>
      <c r="AX56" s="239"/>
      <c r="AY56" s="137">
        <f t="shared" si="5"/>
        <v>0</v>
      </c>
      <c r="AZ56" s="227"/>
      <c r="BA56" s="227"/>
      <c r="BB56" s="228"/>
      <c r="BC56" s="134" t="str">
        <f>'別紙様式2-2 個表_処遇'!AH24</f>
        <v/>
      </c>
      <c r="BD56" s="228"/>
      <c r="BE56" s="228"/>
      <c r="BF56" s="145" t="str">
        <f t="shared" si="6"/>
        <v/>
      </c>
      <c r="BG56" s="148" t="str">
        <f t="shared" si="7"/>
        <v/>
      </c>
      <c r="BH56" s="134" t="str">
        <f>'別紙様式2-3 個表_特定'!AI24</f>
        <v/>
      </c>
      <c r="BI56" s="228"/>
      <c r="BJ56" s="235"/>
      <c r="BK56" s="235"/>
      <c r="BL56" s="134" t="str">
        <f t="shared" si="8"/>
        <v/>
      </c>
      <c r="BM56" s="140" t="str">
        <f t="shared" si="9"/>
        <v/>
      </c>
    </row>
    <row r="57" spans="2:65" ht="37.5" customHeight="1">
      <c r="B57" s="46">
        <f t="shared" si="10"/>
        <v>14</v>
      </c>
      <c r="C57" s="211"/>
      <c r="D57" s="212"/>
      <c r="E57" s="212"/>
      <c r="F57" s="212"/>
      <c r="G57" s="212"/>
      <c r="H57" s="212"/>
      <c r="I57" s="212"/>
      <c r="J57" s="212"/>
      <c r="K57" s="212"/>
      <c r="L57" s="213"/>
      <c r="M57" s="876"/>
      <c r="N57" s="876"/>
      <c r="O57" s="876"/>
      <c r="P57" s="876"/>
      <c r="Q57" s="876"/>
      <c r="R57" s="859"/>
      <c r="S57" s="860"/>
      <c r="T57" s="860"/>
      <c r="U57" s="860"/>
      <c r="V57" s="861"/>
      <c r="W57" s="214"/>
      <c r="X57" s="215"/>
      <c r="Y57" s="215"/>
      <c r="Z57" s="216"/>
      <c r="AA57" s="217"/>
      <c r="AB57" s="137">
        <f t="shared" si="0"/>
        <v>0</v>
      </c>
      <c r="AC57" s="227"/>
      <c r="AD57" s="227"/>
      <c r="AE57" s="228"/>
      <c r="AF57" s="310">
        <f t="shared" si="1"/>
        <v>0</v>
      </c>
      <c r="AG57" s="307"/>
      <c r="AH57" s="307"/>
      <c r="AI57" s="307"/>
      <c r="AJ57" s="166">
        <f t="shared" si="2"/>
        <v>0</v>
      </c>
      <c r="AK57" s="228"/>
      <c r="AL57" s="228"/>
      <c r="AM57" s="167">
        <f t="shared" si="3"/>
        <v>0</v>
      </c>
      <c r="AN57" s="228"/>
      <c r="AO57" s="228"/>
      <c r="AP57" s="228"/>
      <c r="AQ57" s="167">
        <f t="shared" si="4"/>
        <v>0</v>
      </c>
      <c r="AR57" s="228"/>
      <c r="AS57" s="235"/>
      <c r="AT57" s="235"/>
      <c r="AU57" s="236"/>
      <c r="AV57" s="237"/>
      <c r="AW57" s="238"/>
      <c r="AX57" s="239"/>
      <c r="AY57" s="137">
        <f t="shared" si="5"/>
        <v>0</v>
      </c>
      <c r="AZ57" s="227"/>
      <c r="BA57" s="227"/>
      <c r="BB57" s="228"/>
      <c r="BC57" s="134" t="str">
        <f>'別紙様式2-2 個表_処遇'!AH25</f>
        <v/>
      </c>
      <c r="BD57" s="228"/>
      <c r="BE57" s="228"/>
      <c r="BF57" s="145" t="str">
        <f t="shared" si="6"/>
        <v/>
      </c>
      <c r="BG57" s="148" t="str">
        <f t="shared" si="7"/>
        <v/>
      </c>
      <c r="BH57" s="134" t="str">
        <f>'別紙様式2-3 個表_特定'!AI25</f>
        <v/>
      </c>
      <c r="BI57" s="228"/>
      <c r="BJ57" s="235"/>
      <c r="BK57" s="235"/>
      <c r="BL57" s="134" t="str">
        <f t="shared" si="8"/>
        <v/>
      </c>
      <c r="BM57" s="140" t="str">
        <f t="shared" si="9"/>
        <v/>
      </c>
    </row>
    <row r="58" spans="2:65" ht="37.5" customHeight="1">
      <c r="B58" s="46">
        <f t="shared" si="10"/>
        <v>15</v>
      </c>
      <c r="C58" s="211"/>
      <c r="D58" s="212"/>
      <c r="E58" s="212"/>
      <c r="F58" s="212"/>
      <c r="G58" s="212"/>
      <c r="H58" s="212"/>
      <c r="I58" s="212"/>
      <c r="J58" s="212"/>
      <c r="K58" s="212"/>
      <c r="L58" s="213"/>
      <c r="M58" s="876"/>
      <c r="N58" s="876"/>
      <c r="O58" s="876"/>
      <c r="P58" s="876"/>
      <c r="Q58" s="876"/>
      <c r="R58" s="859"/>
      <c r="S58" s="860"/>
      <c r="T58" s="860"/>
      <c r="U58" s="860"/>
      <c r="V58" s="861"/>
      <c r="W58" s="214"/>
      <c r="X58" s="215"/>
      <c r="Y58" s="215"/>
      <c r="Z58" s="216"/>
      <c r="AA58" s="217"/>
      <c r="AB58" s="137">
        <f t="shared" si="0"/>
        <v>0</v>
      </c>
      <c r="AC58" s="227"/>
      <c r="AD58" s="227"/>
      <c r="AE58" s="228"/>
      <c r="AF58" s="310">
        <f t="shared" si="1"/>
        <v>0</v>
      </c>
      <c r="AG58" s="307"/>
      <c r="AH58" s="307"/>
      <c r="AI58" s="307"/>
      <c r="AJ58" s="166">
        <f t="shared" si="2"/>
        <v>0</v>
      </c>
      <c r="AK58" s="228"/>
      <c r="AL58" s="228"/>
      <c r="AM58" s="167">
        <f t="shared" si="3"/>
        <v>0</v>
      </c>
      <c r="AN58" s="228"/>
      <c r="AO58" s="228"/>
      <c r="AP58" s="228"/>
      <c r="AQ58" s="167">
        <f t="shared" si="4"/>
        <v>0</v>
      </c>
      <c r="AR58" s="228"/>
      <c r="AS58" s="235"/>
      <c r="AT58" s="235"/>
      <c r="AU58" s="236"/>
      <c r="AV58" s="237"/>
      <c r="AW58" s="238"/>
      <c r="AX58" s="239"/>
      <c r="AY58" s="137">
        <f t="shared" si="5"/>
        <v>0</v>
      </c>
      <c r="AZ58" s="227"/>
      <c r="BA58" s="227"/>
      <c r="BB58" s="228"/>
      <c r="BC58" s="134" t="str">
        <f>'別紙様式2-2 個表_処遇'!AH26</f>
        <v/>
      </c>
      <c r="BD58" s="228"/>
      <c r="BE58" s="228"/>
      <c r="BF58" s="145" t="str">
        <f t="shared" si="6"/>
        <v/>
      </c>
      <c r="BG58" s="148" t="str">
        <f t="shared" si="7"/>
        <v/>
      </c>
      <c r="BH58" s="134" t="str">
        <f>'別紙様式2-3 個表_特定'!AI26</f>
        <v/>
      </c>
      <c r="BI58" s="228"/>
      <c r="BJ58" s="235"/>
      <c r="BK58" s="235"/>
      <c r="BL58" s="134" t="str">
        <f t="shared" si="8"/>
        <v/>
      </c>
      <c r="BM58" s="140" t="str">
        <f t="shared" si="9"/>
        <v/>
      </c>
    </row>
    <row r="59" spans="2:65" ht="37.5" customHeight="1">
      <c r="B59" s="46">
        <f t="shared" si="10"/>
        <v>16</v>
      </c>
      <c r="C59" s="211"/>
      <c r="D59" s="212"/>
      <c r="E59" s="212"/>
      <c r="F59" s="212"/>
      <c r="G59" s="212"/>
      <c r="H59" s="212"/>
      <c r="I59" s="212"/>
      <c r="J59" s="212"/>
      <c r="K59" s="212"/>
      <c r="L59" s="213"/>
      <c r="M59" s="876"/>
      <c r="N59" s="876"/>
      <c r="O59" s="876"/>
      <c r="P59" s="876"/>
      <c r="Q59" s="876"/>
      <c r="R59" s="859"/>
      <c r="S59" s="860"/>
      <c r="T59" s="860"/>
      <c r="U59" s="860"/>
      <c r="V59" s="861"/>
      <c r="W59" s="214"/>
      <c r="X59" s="215"/>
      <c r="Y59" s="215"/>
      <c r="Z59" s="216"/>
      <c r="AA59" s="217"/>
      <c r="AB59" s="137">
        <f t="shared" si="0"/>
        <v>0</v>
      </c>
      <c r="AC59" s="227"/>
      <c r="AD59" s="227"/>
      <c r="AE59" s="228"/>
      <c r="AF59" s="310">
        <f t="shared" si="1"/>
        <v>0</v>
      </c>
      <c r="AG59" s="307"/>
      <c r="AH59" s="307"/>
      <c r="AI59" s="307"/>
      <c r="AJ59" s="166">
        <f t="shared" si="2"/>
        <v>0</v>
      </c>
      <c r="AK59" s="228"/>
      <c r="AL59" s="228"/>
      <c r="AM59" s="167">
        <f t="shared" si="3"/>
        <v>0</v>
      </c>
      <c r="AN59" s="228"/>
      <c r="AO59" s="228"/>
      <c r="AP59" s="228"/>
      <c r="AQ59" s="167">
        <f t="shared" si="4"/>
        <v>0</v>
      </c>
      <c r="AR59" s="228"/>
      <c r="AS59" s="235"/>
      <c r="AT59" s="235"/>
      <c r="AU59" s="236"/>
      <c r="AV59" s="237"/>
      <c r="AW59" s="238"/>
      <c r="AX59" s="239"/>
      <c r="AY59" s="137">
        <f t="shared" si="5"/>
        <v>0</v>
      </c>
      <c r="AZ59" s="227"/>
      <c r="BA59" s="227"/>
      <c r="BB59" s="228"/>
      <c r="BC59" s="134" t="str">
        <f>'別紙様式2-2 個表_処遇'!AH27</f>
        <v/>
      </c>
      <c r="BD59" s="228"/>
      <c r="BE59" s="228"/>
      <c r="BF59" s="145" t="str">
        <f t="shared" si="6"/>
        <v/>
      </c>
      <c r="BG59" s="148" t="str">
        <f t="shared" si="7"/>
        <v/>
      </c>
      <c r="BH59" s="134" t="str">
        <f>'別紙様式2-3 個表_特定'!AI27</f>
        <v/>
      </c>
      <c r="BI59" s="228"/>
      <c r="BJ59" s="235"/>
      <c r="BK59" s="235"/>
      <c r="BL59" s="134" t="str">
        <f t="shared" si="8"/>
        <v/>
      </c>
      <c r="BM59" s="140" t="str">
        <f t="shared" si="9"/>
        <v/>
      </c>
    </row>
    <row r="60" spans="2:65" ht="37.5" customHeight="1">
      <c r="B60" s="46">
        <f t="shared" si="10"/>
        <v>17</v>
      </c>
      <c r="C60" s="211"/>
      <c r="D60" s="212"/>
      <c r="E60" s="212"/>
      <c r="F60" s="212"/>
      <c r="G60" s="212"/>
      <c r="H60" s="212"/>
      <c r="I60" s="212"/>
      <c r="J60" s="212"/>
      <c r="K60" s="212"/>
      <c r="L60" s="213"/>
      <c r="M60" s="876"/>
      <c r="N60" s="876"/>
      <c r="O60" s="876"/>
      <c r="P60" s="876"/>
      <c r="Q60" s="876"/>
      <c r="R60" s="859"/>
      <c r="S60" s="860"/>
      <c r="T60" s="860"/>
      <c r="U60" s="860"/>
      <c r="V60" s="861"/>
      <c r="W60" s="214"/>
      <c r="X60" s="215"/>
      <c r="Y60" s="215"/>
      <c r="Z60" s="216"/>
      <c r="AA60" s="217"/>
      <c r="AB60" s="137">
        <f t="shared" si="0"/>
        <v>0</v>
      </c>
      <c r="AC60" s="227"/>
      <c r="AD60" s="227"/>
      <c r="AE60" s="228"/>
      <c r="AF60" s="310">
        <f t="shared" si="1"/>
        <v>0</v>
      </c>
      <c r="AG60" s="307"/>
      <c r="AH60" s="307"/>
      <c r="AI60" s="307"/>
      <c r="AJ60" s="166">
        <f t="shared" si="2"/>
        <v>0</v>
      </c>
      <c r="AK60" s="228"/>
      <c r="AL60" s="228"/>
      <c r="AM60" s="167">
        <f t="shared" si="3"/>
        <v>0</v>
      </c>
      <c r="AN60" s="228"/>
      <c r="AO60" s="228"/>
      <c r="AP60" s="228"/>
      <c r="AQ60" s="167">
        <f t="shared" si="4"/>
        <v>0</v>
      </c>
      <c r="AR60" s="228"/>
      <c r="AS60" s="235"/>
      <c r="AT60" s="235"/>
      <c r="AU60" s="236"/>
      <c r="AV60" s="237"/>
      <c r="AW60" s="238"/>
      <c r="AX60" s="239"/>
      <c r="AY60" s="137">
        <f t="shared" si="5"/>
        <v>0</v>
      </c>
      <c r="AZ60" s="227"/>
      <c r="BA60" s="227"/>
      <c r="BB60" s="228"/>
      <c r="BC60" s="134" t="str">
        <f>'別紙様式2-2 個表_処遇'!AH28</f>
        <v/>
      </c>
      <c r="BD60" s="228"/>
      <c r="BE60" s="228"/>
      <c r="BF60" s="145" t="str">
        <f t="shared" si="6"/>
        <v/>
      </c>
      <c r="BG60" s="148" t="str">
        <f t="shared" si="7"/>
        <v/>
      </c>
      <c r="BH60" s="134" t="str">
        <f>'別紙様式2-3 個表_特定'!AI28</f>
        <v/>
      </c>
      <c r="BI60" s="228"/>
      <c r="BJ60" s="235"/>
      <c r="BK60" s="235"/>
      <c r="BL60" s="134" t="str">
        <f t="shared" si="8"/>
        <v/>
      </c>
      <c r="BM60" s="140" t="str">
        <f t="shared" si="9"/>
        <v/>
      </c>
    </row>
    <row r="61" spans="2:65" ht="37.5" customHeight="1">
      <c r="B61" s="46">
        <f t="shared" si="10"/>
        <v>18</v>
      </c>
      <c r="C61" s="211"/>
      <c r="D61" s="212"/>
      <c r="E61" s="212"/>
      <c r="F61" s="212"/>
      <c r="G61" s="212"/>
      <c r="H61" s="212"/>
      <c r="I61" s="212"/>
      <c r="J61" s="212"/>
      <c r="K61" s="212"/>
      <c r="L61" s="213"/>
      <c r="M61" s="876"/>
      <c r="N61" s="876"/>
      <c r="O61" s="876"/>
      <c r="P61" s="876"/>
      <c r="Q61" s="876"/>
      <c r="R61" s="859"/>
      <c r="S61" s="860"/>
      <c r="T61" s="860"/>
      <c r="U61" s="860"/>
      <c r="V61" s="861"/>
      <c r="W61" s="214"/>
      <c r="X61" s="215"/>
      <c r="Y61" s="215"/>
      <c r="Z61" s="216"/>
      <c r="AA61" s="217"/>
      <c r="AB61" s="137">
        <f t="shared" si="0"/>
        <v>0</v>
      </c>
      <c r="AC61" s="227"/>
      <c r="AD61" s="227"/>
      <c r="AE61" s="228"/>
      <c r="AF61" s="310">
        <f t="shared" si="1"/>
        <v>0</v>
      </c>
      <c r="AG61" s="307"/>
      <c r="AH61" s="307"/>
      <c r="AI61" s="307"/>
      <c r="AJ61" s="166">
        <f t="shared" si="2"/>
        <v>0</v>
      </c>
      <c r="AK61" s="228"/>
      <c r="AL61" s="228"/>
      <c r="AM61" s="167">
        <f t="shared" si="3"/>
        <v>0</v>
      </c>
      <c r="AN61" s="228"/>
      <c r="AO61" s="228"/>
      <c r="AP61" s="228"/>
      <c r="AQ61" s="167">
        <f t="shared" si="4"/>
        <v>0</v>
      </c>
      <c r="AR61" s="228"/>
      <c r="AS61" s="235"/>
      <c r="AT61" s="235"/>
      <c r="AU61" s="236"/>
      <c r="AV61" s="237"/>
      <c r="AW61" s="238"/>
      <c r="AX61" s="239"/>
      <c r="AY61" s="137">
        <f t="shared" si="5"/>
        <v>0</v>
      </c>
      <c r="AZ61" s="227"/>
      <c r="BA61" s="227"/>
      <c r="BB61" s="228"/>
      <c r="BC61" s="134" t="str">
        <f>'別紙様式2-2 個表_処遇'!AH29</f>
        <v/>
      </c>
      <c r="BD61" s="228"/>
      <c r="BE61" s="228"/>
      <c r="BF61" s="145" t="str">
        <f t="shared" si="6"/>
        <v/>
      </c>
      <c r="BG61" s="148" t="str">
        <f t="shared" si="7"/>
        <v/>
      </c>
      <c r="BH61" s="134" t="str">
        <f>'別紙様式2-3 個表_特定'!AI29</f>
        <v/>
      </c>
      <c r="BI61" s="228"/>
      <c r="BJ61" s="235"/>
      <c r="BK61" s="235"/>
      <c r="BL61" s="134" t="str">
        <f t="shared" si="8"/>
        <v/>
      </c>
      <c r="BM61" s="140" t="str">
        <f t="shared" si="9"/>
        <v/>
      </c>
    </row>
    <row r="62" spans="2:65" ht="37.5" customHeight="1">
      <c r="B62" s="46">
        <f t="shared" si="10"/>
        <v>19</v>
      </c>
      <c r="C62" s="211"/>
      <c r="D62" s="212"/>
      <c r="E62" s="212"/>
      <c r="F62" s="212"/>
      <c r="G62" s="212"/>
      <c r="H62" s="212"/>
      <c r="I62" s="212"/>
      <c r="J62" s="212"/>
      <c r="K62" s="212"/>
      <c r="L62" s="213"/>
      <c r="M62" s="876"/>
      <c r="N62" s="876"/>
      <c r="O62" s="876"/>
      <c r="P62" s="876"/>
      <c r="Q62" s="876"/>
      <c r="R62" s="859"/>
      <c r="S62" s="860"/>
      <c r="T62" s="860"/>
      <c r="U62" s="860"/>
      <c r="V62" s="861"/>
      <c r="W62" s="214"/>
      <c r="X62" s="215"/>
      <c r="Y62" s="215"/>
      <c r="Z62" s="216"/>
      <c r="AA62" s="217"/>
      <c r="AB62" s="137">
        <f t="shared" si="0"/>
        <v>0</v>
      </c>
      <c r="AC62" s="227"/>
      <c r="AD62" s="227"/>
      <c r="AE62" s="228"/>
      <c r="AF62" s="310">
        <f t="shared" si="1"/>
        <v>0</v>
      </c>
      <c r="AG62" s="307"/>
      <c r="AH62" s="307"/>
      <c r="AI62" s="307"/>
      <c r="AJ62" s="166">
        <f t="shared" si="2"/>
        <v>0</v>
      </c>
      <c r="AK62" s="228"/>
      <c r="AL62" s="228"/>
      <c r="AM62" s="167">
        <f t="shared" si="3"/>
        <v>0</v>
      </c>
      <c r="AN62" s="228"/>
      <c r="AO62" s="228"/>
      <c r="AP62" s="228"/>
      <c r="AQ62" s="167">
        <f t="shared" si="4"/>
        <v>0</v>
      </c>
      <c r="AR62" s="228"/>
      <c r="AS62" s="235"/>
      <c r="AT62" s="235"/>
      <c r="AU62" s="236"/>
      <c r="AV62" s="237"/>
      <c r="AW62" s="238"/>
      <c r="AX62" s="239"/>
      <c r="AY62" s="137">
        <f t="shared" si="5"/>
        <v>0</v>
      </c>
      <c r="AZ62" s="227"/>
      <c r="BA62" s="227"/>
      <c r="BB62" s="228"/>
      <c r="BC62" s="134" t="str">
        <f>'別紙様式2-2 個表_処遇'!AH30</f>
        <v/>
      </c>
      <c r="BD62" s="228"/>
      <c r="BE62" s="228"/>
      <c r="BF62" s="145" t="str">
        <f t="shared" si="6"/>
        <v/>
      </c>
      <c r="BG62" s="148" t="str">
        <f t="shared" si="7"/>
        <v/>
      </c>
      <c r="BH62" s="134" t="str">
        <f>'別紙様式2-3 個表_特定'!AI30</f>
        <v/>
      </c>
      <c r="BI62" s="228"/>
      <c r="BJ62" s="235"/>
      <c r="BK62" s="235"/>
      <c r="BL62" s="134" t="str">
        <f t="shared" si="8"/>
        <v/>
      </c>
      <c r="BM62" s="140" t="str">
        <f t="shared" si="9"/>
        <v/>
      </c>
    </row>
    <row r="63" spans="2:65" ht="37.5" customHeight="1">
      <c r="B63" s="46">
        <f t="shared" si="10"/>
        <v>20</v>
      </c>
      <c r="C63" s="211"/>
      <c r="D63" s="212"/>
      <c r="E63" s="212"/>
      <c r="F63" s="212"/>
      <c r="G63" s="212"/>
      <c r="H63" s="212"/>
      <c r="I63" s="212"/>
      <c r="J63" s="212"/>
      <c r="K63" s="212"/>
      <c r="L63" s="213"/>
      <c r="M63" s="876"/>
      <c r="N63" s="876"/>
      <c r="O63" s="876"/>
      <c r="P63" s="876"/>
      <c r="Q63" s="876"/>
      <c r="R63" s="859"/>
      <c r="S63" s="860"/>
      <c r="T63" s="860"/>
      <c r="U63" s="860"/>
      <c r="V63" s="861"/>
      <c r="W63" s="214"/>
      <c r="X63" s="215"/>
      <c r="Y63" s="215"/>
      <c r="Z63" s="216"/>
      <c r="AA63" s="217"/>
      <c r="AB63" s="137">
        <f t="shared" si="0"/>
        <v>0</v>
      </c>
      <c r="AC63" s="227"/>
      <c r="AD63" s="227"/>
      <c r="AE63" s="228"/>
      <c r="AF63" s="310">
        <f t="shared" si="1"/>
        <v>0</v>
      </c>
      <c r="AG63" s="307"/>
      <c r="AH63" s="307"/>
      <c r="AI63" s="307"/>
      <c r="AJ63" s="166">
        <f t="shared" si="2"/>
        <v>0</v>
      </c>
      <c r="AK63" s="228"/>
      <c r="AL63" s="228"/>
      <c r="AM63" s="167">
        <f t="shared" si="3"/>
        <v>0</v>
      </c>
      <c r="AN63" s="228"/>
      <c r="AO63" s="228"/>
      <c r="AP63" s="228"/>
      <c r="AQ63" s="167">
        <f t="shared" si="4"/>
        <v>0</v>
      </c>
      <c r="AR63" s="228"/>
      <c r="AS63" s="235"/>
      <c r="AT63" s="235"/>
      <c r="AU63" s="236"/>
      <c r="AV63" s="237"/>
      <c r="AW63" s="238"/>
      <c r="AX63" s="239"/>
      <c r="AY63" s="137">
        <f t="shared" si="5"/>
        <v>0</v>
      </c>
      <c r="AZ63" s="227"/>
      <c r="BA63" s="227"/>
      <c r="BB63" s="228"/>
      <c r="BC63" s="134" t="str">
        <f>'別紙様式2-2 個表_処遇'!AH31</f>
        <v/>
      </c>
      <c r="BD63" s="228"/>
      <c r="BE63" s="228"/>
      <c r="BF63" s="145" t="str">
        <f t="shared" si="6"/>
        <v/>
      </c>
      <c r="BG63" s="148" t="str">
        <f t="shared" si="7"/>
        <v/>
      </c>
      <c r="BH63" s="134" t="str">
        <f>'別紙様式2-3 個表_特定'!AI31</f>
        <v/>
      </c>
      <c r="BI63" s="228"/>
      <c r="BJ63" s="235"/>
      <c r="BK63" s="235"/>
      <c r="BL63" s="134" t="str">
        <f t="shared" si="8"/>
        <v/>
      </c>
      <c r="BM63" s="140" t="str">
        <f t="shared" si="9"/>
        <v/>
      </c>
    </row>
    <row r="64" spans="2:65" ht="37.5" customHeight="1">
      <c r="B64" s="46">
        <f t="shared" si="10"/>
        <v>21</v>
      </c>
      <c r="C64" s="211"/>
      <c r="D64" s="212"/>
      <c r="E64" s="212"/>
      <c r="F64" s="212"/>
      <c r="G64" s="212"/>
      <c r="H64" s="212"/>
      <c r="I64" s="212"/>
      <c r="J64" s="212"/>
      <c r="K64" s="212"/>
      <c r="L64" s="213"/>
      <c r="M64" s="876"/>
      <c r="N64" s="876"/>
      <c r="O64" s="876"/>
      <c r="P64" s="876"/>
      <c r="Q64" s="876"/>
      <c r="R64" s="859"/>
      <c r="S64" s="860"/>
      <c r="T64" s="860"/>
      <c r="U64" s="860"/>
      <c r="V64" s="861"/>
      <c r="W64" s="214"/>
      <c r="X64" s="215"/>
      <c r="Y64" s="215"/>
      <c r="Z64" s="216"/>
      <c r="AA64" s="217"/>
      <c r="AB64" s="137">
        <f t="shared" si="0"/>
        <v>0</v>
      </c>
      <c r="AC64" s="227"/>
      <c r="AD64" s="227"/>
      <c r="AE64" s="228"/>
      <c r="AF64" s="310">
        <f t="shared" si="1"/>
        <v>0</v>
      </c>
      <c r="AG64" s="307"/>
      <c r="AH64" s="307"/>
      <c r="AI64" s="307"/>
      <c r="AJ64" s="166">
        <f t="shared" si="2"/>
        <v>0</v>
      </c>
      <c r="AK64" s="228"/>
      <c r="AL64" s="228"/>
      <c r="AM64" s="167">
        <f t="shared" si="3"/>
        <v>0</v>
      </c>
      <c r="AN64" s="228"/>
      <c r="AO64" s="228"/>
      <c r="AP64" s="228"/>
      <c r="AQ64" s="167">
        <f t="shared" si="4"/>
        <v>0</v>
      </c>
      <c r="AR64" s="228"/>
      <c r="AS64" s="235"/>
      <c r="AT64" s="235"/>
      <c r="AU64" s="236"/>
      <c r="AV64" s="237"/>
      <c r="AW64" s="238"/>
      <c r="AX64" s="239"/>
      <c r="AY64" s="137">
        <f t="shared" si="5"/>
        <v>0</v>
      </c>
      <c r="AZ64" s="227"/>
      <c r="BA64" s="227"/>
      <c r="BB64" s="228"/>
      <c r="BC64" s="134" t="str">
        <f>'別紙様式2-2 個表_処遇'!AH32</f>
        <v/>
      </c>
      <c r="BD64" s="228"/>
      <c r="BE64" s="228"/>
      <c r="BF64" s="145" t="str">
        <f t="shared" si="6"/>
        <v/>
      </c>
      <c r="BG64" s="148" t="str">
        <f t="shared" si="7"/>
        <v/>
      </c>
      <c r="BH64" s="134" t="str">
        <f>'別紙様式2-3 個表_特定'!AI32</f>
        <v/>
      </c>
      <c r="BI64" s="228"/>
      <c r="BJ64" s="235"/>
      <c r="BK64" s="235"/>
      <c r="BL64" s="134" t="str">
        <f t="shared" si="8"/>
        <v/>
      </c>
      <c r="BM64" s="140" t="str">
        <f t="shared" si="9"/>
        <v/>
      </c>
    </row>
    <row r="65" spans="2:65" ht="37.5" customHeight="1">
      <c r="B65" s="46">
        <f t="shared" si="10"/>
        <v>22</v>
      </c>
      <c r="C65" s="211"/>
      <c r="D65" s="212"/>
      <c r="E65" s="212"/>
      <c r="F65" s="212"/>
      <c r="G65" s="212"/>
      <c r="H65" s="212"/>
      <c r="I65" s="212"/>
      <c r="J65" s="212"/>
      <c r="K65" s="212"/>
      <c r="L65" s="213"/>
      <c r="M65" s="876"/>
      <c r="N65" s="876"/>
      <c r="O65" s="876"/>
      <c r="P65" s="876"/>
      <c r="Q65" s="876"/>
      <c r="R65" s="859"/>
      <c r="S65" s="860"/>
      <c r="T65" s="860"/>
      <c r="U65" s="860"/>
      <c r="V65" s="861"/>
      <c r="W65" s="214"/>
      <c r="X65" s="215"/>
      <c r="Y65" s="215"/>
      <c r="Z65" s="216"/>
      <c r="AA65" s="217"/>
      <c r="AB65" s="137">
        <f t="shared" si="0"/>
        <v>0</v>
      </c>
      <c r="AC65" s="227"/>
      <c r="AD65" s="227"/>
      <c r="AE65" s="228"/>
      <c r="AF65" s="310">
        <f t="shared" si="1"/>
        <v>0</v>
      </c>
      <c r="AG65" s="307"/>
      <c r="AH65" s="307"/>
      <c r="AI65" s="307"/>
      <c r="AJ65" s="166">
        <f t="shared" si="2"/>
        <v>0</v>
      </c>
      <c r="AK65" s="228"/>
      <c r="AL65" s="228"/>
      <c r="AM65" s="167">
        <f t="shared" si="3"/>
        <v>0</v>
      </c>
      <c r="AN65" s="228"/>
      <c r="AO65" s="228"/>
      <c r="AP65" s="228"/>
      <c r="AQ65" s="167">
        <f t="shared" si="4"/>
        <v>0</v>
      </c>
      <c r="AR65" s="228"/>
      <c r="AS65" s="235"/>
      <c r="AT65" s="235"/>
      <c r="AU65" s="236"/>
      <c r="AV65" s="237"/>
      <c r="AW65" s="238"/>
      <c r="AX65" s="239"/>
      <c r="AY65" s="137">
        <f t="shared" si="5"/>
        <v>0</v>
      </c>
      <c r="AZ65" s="227"/>
      <c r="BA65" s="227"/>
      <c r="BB65" s="228"/>
      <c r="BC65" s="134" t="str">
        <f>'別紙様式2-2 個表_処遇'!AH33</f>
        <v/>
      </c>
      <c r="BD65" s="228"/>
      <c r="BE65" s="228"/>
      <c r="BF65" s="145" t="str">
        <f t="shared" si="6"/>
        <v/>
      </c>
      <c r="BG65" s="148" t="str">
        <f t="shared" si="7"/>
        <v/>
      </c>
      <c r="BH65" s="134" t="str">
        <f>'別紙様式2-3 個表_特定'!AI33</f>
        <v/>
      </c>
      <c r="BI65" s="228"/>
      <c r="BJ65" s="235"/>
      <c r="BK65" s="235"/>
      <c r="BL65" s="134" t="str">
        <f t="shared" si="8"/>
        <v/>
      </c>
      <c r="BM65" s="140" t="str">
        <f t="shared" si="9"/>
        <v/>
      </c>
    </row>
    <row r="66" spans="2:65" ht="37.5" customHeight="1">
      <c r="B66" s="46">
        <f t="shared" si="10"/>
        <v>23</v>
      </c>
      <c r="C66" s="211"/>
      <c r="D66" s="212"/>
      <c r="E66" s="212"/>
      <c r="F66" s="212"/>
      <c r="G66" s="212"/>
      <c r="H66" s="212"/>
      <c r="I66" s="212"/>
      <c r="J66" s="212"/>
      <c r="K66" s="212"/>
      <c r="L66" s="213"/>
      <c r="M66" s="876"/>
      <c r="N66" s="876"/>
      <c r="O66" s="876"/>
      <c r="P66" s="876"/>
      <c r="Q66" s="876"/>
      <c r="R66" s="859"/>
      <c r="S66" s="860"/>
      <c r="T66" s="860"/>
      <c r="U66" s="860"/>
      <c r="V66" s="861"/>
      <c r="W66" s="214"/>
      <c r="X66" s="215"/>
      <c r="Y66" s="215"/>
      <c r="Z66" s="216"/>
      <c r="AA66" s="217"/>
      <c r="AB66" s="137">
        <f t="shared" si="0"/>
        <v>0</v>
      </c>
      <c r="AC66" s="227"/>
      <c r="AD66" s="227"/>
      <c r="AE66" s="228"/>
      <c r="AF66" s="310">
        <f t="shared" si="1"/>
        <v>0</v>
      </c>
      <c r="AG66" s="307"/>
      <c r="AH66" s="307"/>
      <c r="AI66" s="307"/>
      <c r="AJ66" s="166">
        <f t="shared" si="2"/>
        <v>0</v>
      </c>
      <c r="AK66" s="228"/>
      <c r="AL66" s="228"/>
      <c r="AM66" s="167">
        <f t="shared" si="3"/>
        <v>0</v>
      </c>
      <c r="AN66" s="228"/>
      <c r="AO66" s="228"/>
      <c r="AP66" s="228"/>
      <c r="AQ66" s="167">
        <f t="shared" si="4"/>
        <v>0</v>
      </c>
      <c r="AR66" s="228"/>
      <c r="AS66" s="235"/>
      <c r="AT66" s="235"/>
      <c r="AU66" s="236"/>
      <c r="AV66" s="237"/>
      <c r="AW66" s="238"/>
      <c r="AX66" s="239"/>
      <c r="AY66" s="137">
        <f t="shared" si="5"/>
        <v>0</v>
      </c>
      <c r="AZ66" s="227"/>
      <c r="BA66" s="227"/>
      <c r="BB66" s="228"/>
      <c r="BC66" s="134" t="str">
        <f>'別紙様式2-2 個表_処遇'!AH34</f>
        <v/>
      </c>
      <c r="BD66" s="228"/>
      <c r="BE66" s="228"/>
      <c r="BF66" s="145" t="str">
        <f t="shared" si="6"/>
        <v/>
      </c>
      <c r="BG66" s="148" t="str">
        <f t="shared" si="7"/>
        <v/>
      </c>
      <c r="BH66" s="134" t="str">
        <f>'別紙様式2-3 個表_特定'!AI34</f>
        <v/>
      </c>
      <c r="BI66" s="228"/>
      <c r="BJ66" s="235"/>
      <c r="BK66" s="235"/>
      <c r="BL66" s="134" t="str">
        <f t="shared" si="8"/>
        <v/>
      </c>
      <c r="BM66" s="140" t="str">
        <f t="shared" si="9"/>
        <v/>
      </c>
    </row>
    <row r="67" spans="2:65" ht="37.5" customHeight="1">
      <c r="B67" s="46">
        <f t="shared" si="10"/>
        <v>24</v>
      </c>
      <c r="C67" s="211"/>
      <c r="D67" s="212"/>
      <c r="E67" s="212"/>
      <c r="F67" s="212"/>
      <c r="G67" s="212"/>
      <c r="H67" s="212"/>
      <c r="I67" s="212"/>
      <c r="J67" s="212"/>
      <c r="K67" s="212"/>
      <c r="L67" s="213"/>
      <c r="M67" s="876"/>
      <c r="N67" s="876"/>
      <c r="O67" s="876"/>
      <c r="P67" s="876"/>
      <c r="Q67" s="876"/>
      <c r="R67" s="859"/>
      <c r="S67" s="860"/>
      <c r="T67" s="860"/>
      <c r="U67" s="860"/>
      <c r="V67" s="861"/>
      <c r="W67" s="214"/>
      <c r="X67" s="215"/>
      <c r="Y67" s="215"/>
      <c r="Z67" s="216"/>
      <c r="AA67" s="217"/>
      <c r="AB67" s="137">
        <f t="shared" si="0"/>
        <v>0</v>
      </c>
      <c r="AC67" s="227"/>
      <c r="AD67" s="227"/>
      <c r="AE67" s="228"/>
      <c r="AF67" s="310">
        <f t="shared" si="1"/>
        <v>0</v>
      </c>
      <c r="AG67" s="307"/>
      <c r="AH67" s="307"/>
      <c r="AI67" s="307"/>
      <c r="AJ67" s="166">
        <f t="shared" si="2"/>
        <v>0</v>
      </c>
      <c r="AK67" s="228"/>
      <c r="AL67" s="228"/>
      <c r="AM67" s="167">
        <f t="shared" si="3"/>
        <v>0</v>
      </c>
      <c r="AN67" s="228"/>
      <c r="AO67" s="228"/>
      <c r="AP67" s="228"/>
      <c r="AQ67" s="167">
        <f t="shared" si="4"/>
        <v>0</v>
      </c>
      <c r="AR67" s="228"/>
      <c r="AS67" s="235"/>
      <c r="AT67" s="235"/>
      <c r="AU67" s="236"/>
      <c r="AV67" s="237"/>
      <c r="AW67" s="238"/>
      <c r="AX67" s="239"/>
      <c r="AY67" s="137">
        <f t="shared" si="5"/>
        <v>0</v>
      </c>
      <c r="AZ67" s="227"/>
      <c r="BA67" s="227"/>
      <c r="BB67" s="228"/>
      <c r="BC67" s="134" t="str">
        <f>'別紙様式2-2 個表_処遇'!AH35</f>
        <v/>
      </c>
      <c r="BD67" s="228"/>
      <c r="BE67" s="228"/>
      <c r="BF67" s="145" t="str">
        <f t="shared" si="6"/>
        <v/>
      </c>
      <c r="BG67" s="148" t="str">
        <f t="shared" si="7"/>
        <v/>
      </c>
      <c r="BH67" s="134" t="str">
        <f>'別紙様式2-3 個表_特定'!AI35</f>
        <v/>
      </c>
      <c r="BI67" s="228"/>
      <c r="BJ67" s="235"/>
      <c r="BK67" s="235"/>
      <c r="BL67" s="134" t="str">
        <f t="shared" si="8"/>
        <v/>
      </c>
      <c r="BM67" s="140" t="str">
        <f t="shared" si="9"/>
        <v/>
      </c>
    </row>
    <row r="68" spans="2:65" ht="37.5" customHeight="1">
      <c r="B68" s="46">
        <f t="shared" si="10"/>
        <v>25</v>
      </c>
      <c r="C68" s="211"/>
      <c r="D68" s="212"/>
      <c r="E68" s="212"/>
      <c r="F68" s="212"/>
      <c r="G68" s="212"/>
      <c r="H68" s="212"/>
      <c r="I68" s="212"/>
      <c r="J68" s="212"/>
      <c r="K68" s="212"/>
      <c r="L68" s="213"/>
      <c r="M68" s="876"/>
      <c r="N68" s="876"/>
      <c r="O68" s="876"/>
      <c r="P68" s="876"/>
      <c r="Q68" s="876"/>
      <c r="R68" s="859"/>
      <c r="S68" s="860"/>
      <c r="T68" s="860"/>
      <c r="U68" s="860"/>
      <c r="V68" s="861"/>
      <c r="W68" s="214"/>
      <c r="X68" s="215"/>
      <c r="Y68" s="215"/>
      <c r="Z68" s="216"/>
      <c r="AA68" s="217"/>
      <c r="AB68" s="137">
        <f t="shared" si="0"/>
        <v>0</v>
      </c>
      <c r="AC68" s="227"/>
      <c r="AD68" s="227"/>
      <c r="AE68" s="228"/>
      <c r="AF68" s="310">
        <f t="shared" si="1"/>
        <v>0</v>
      </c>
      <c r="AG68" s="307"/>
      <c r="AH68" s="307"/>
      <c r="AI68" s="307"/>
      <c r="AJ68" s="166">
        <f t="shared" si="2"/>
        <v>0</v>
      </c>
      <c r="AK68" s="228"/>
      <c r="AL68" s="228"/>
      <c r="AM68" s="167">
        <f t="shared" si="3"/>
        <v>0</v>
      </c>
      <c r="AN68" s="228"/>
      <c r="AO68" s="228"/>
      <c r="AP68" s="228"/>
      <c r="AQ68" s="167">
        <f t="shared" si="4"/>
        <v>0</v>
      </c>
      <c r="AR68" s="228"/>
      <c r="AS68" s="235"/>
      <c r="AT68" s="235"/>
      <c r="AU68" s="236"/>
      <c r="AV68" s="237"/>
      <c r="AW68" s="238"/>
      <c r="AX68" s="239"/>
      <c r="AY68" s="137">
        <f t="shared" si="5"/>
        <v>0</v>
      </c>
      <c r="AZ68" s="227"/>
      <c r="BA68" s="227"/>
      <c r="BB68" s="228"/>
      <c r="BC68" s="134" t="str">
        <f>'別紙様式2-2 個表_処遇'!AH36</f>
        <v/>
      </c>
      <c r="BD68" s="228"/>
      <c r="BE68" s="228"/>
      <c r="BF68" s="145" t="str">
        <f t="shared" si="6"/>
        <v/>
      </c>
      <c r="BG68" s="148" t="str">
        <f t="shared" si="7"/>
        <v/>
      </c>
      <c r="BH68" s="134" t="str">
        <f>'別紙様式2-3 個表_特定'!AI36</f>
        <v/>
      </c>
      <c r="BI68" s="228"/>
      <c r="BJ68" s="235"/>
      <c r="BK68" s="235"/>
      <c r="BL68" s="134" t="str">
        <f t="shared" si="8"/>
        <v/>
      </c>
      <c r="BM68" s="140" t="str">
        <f t="shared" si="9"/>
        <v/>
      </c>
    </row>
    <row r="69" spans="2:65" ht="37.5" customHeight="1">
      <c r="B69" s="46">
        <f t="shared" si="10"/>
        <v>26</v>
      </c>
      <c r="C69" s="211"/>
      <c r="D69" s="212"/>
      <c r="E69" s="212"/>
      <c r="F69" s="212"/>
      <c r="G69" s="212"/>
      <c r="H69" s="212"/>
      <c r="I69" s="212"/>
      <c r="J69" s="212"/>
      <c r="K69" s="212"/>
      <c r="L69" s="213"/>
      <c r="M69" s="876"/>
      <c r="N69" s="876"/>
      <c r="O69" s="876"/>
      <c r="P69" s="876"/>
      <c r="Q69" s="876"/>
      <c r="R69" s="859"/>
      <c r="S69" s="860"/>
      <c r="T69" s="860"/>
      <c r="U69" s="860"/>
      <c r="V69" s="861"/>
      <c r="W69" s="214"/>
      <c r="X69" s="215"/>
      <c r="Y69" s="215"/>
      <c r="Z69" s="216"/>
      <c r="AA69" s="217"/>
      <c r="AB69" s="137">
        <f t="shared" si="0"/>
        <v>0</v>
      </c>
      <c r="AC69" s="227"/>
      <c r="AD69" s="227"/>
      <c r="AE69" s="228"/>
      <c r="AF69" s="310">
        <f t="shared" si="1"/>
        <v>0</v>
      </c>
      <c r="AG69" s="307"/>
      <c r="AH69" s="307"/>
      <c r="AI69" s="307"/>
      <c r="AJ69" s="166">
        <f t="shared" si="2"/>
        <v>0</v>
      </c>
      <c r="AK69" s="228"/>
      <c r="AL69" s="228"/>
      <c r="AM69" s="167">
        <f t="shared" si="3"/>
        <v>0</v>
      </c>
      <c r="AN69" s="228"/>
      <c r="AO69" s="228"/>
      <c r="AP69" s="228"/>
      <c r="AQ69" s="167">
        <f t="shared" si="4"/>
        <v>0</v>
      </c>
      <c r="AR69" s="228"/>
      <c r="AS69" s="235"/>
      <c r="AT69" s="235"/>
      <c r="AU69" s="236"/>
      <c r="AV69" s="237"/>
      <c r="AW69" s="238"/>
      <c r="AX69" s="239"/>
      <c r="AY69" s="137">
        <f t="shared" si="5"/>
        <v>0</v>
      </c>
      <c r="AZ69" s="227"/>
      <c r="BA69" s="227"/>
      <c r="BB69" s="228"/>
      <c r="BC69" s="134" t="str">
        <f>'別紙様式2-2 個表_処遇'!AH37</f>
        <v/>
      </c>
      <c r="BD69" s="228"/>
      <c r="BE69" s="228"/>
      <c r="BF69" s="145" t="str">
        <f t="shared" si="6"/>
        <v/>
      </c>
      <c r="BG69" s="148" t="str">
        <f t="shared" si="7"/>
        <v/>
      </c>
      <c r="BH69" s="134" t="str">
        <f>'別紙様式2-3 個表_特定'!AI37</f>
        <v/>
      </c>
      <c r="BI69" s="228"/>
      <c r="BJ69" s="235"/>
      <c r="BK69" s="235"/>
      <c r="BL69" s="134" t="str">
        <f t="shared" si="8"/>
        <v/>
      </c>
      <c r="BM69" s="140" t="str">
        <f t="shared" si="9"/>
        <v/>
      </c>
    </row>
    <row r="70" spans="2:65" ht="37.5" customHeight="1">
      <c r="B70" s="46">
        <f t="shared" si="10"/>
        <v>27</v>
      </c>
      <c r="C70" s="211"/>
      <c r="D70" s="212"/>
      <c r="E70" s="212"/>
      <c r="F70" s="212"/>
      <c r="G70" s="212"/>
      <c r="H70" s="212"/>
      <c r="I70" s="212"/>
      <c r="J70" s="212"/>
      <c r="K70" s="212"/>
      <c r="L70" s="213"/>
      <c r="M70" s="876"/>
      <c r="N70" s="876"/>
      <c r="O70" s="876"/>
      <c r="P70" s="876"/>
      <c r="Q70" s="876"/>
      <c r="R70" s="859"/>
      <c r="S70" s="860"/>
      <c r="T70" s="860"/>
      <c r="U70" s="860"/>
      <c r="V70" s="861"/>
      <c r="W70" s="214"/>
      <c r="X70" s="215"/>
      <c r="Y70" s="215"/>
      <c r="Z70" s="216"/>
      <c r="AA70" s="217"/>
      <c r="AB70" s="137">
        <f t="shared" si="0"/>
        <v>0</v>
      </c>
      <c r="AC70" s="227"/>
      <c r="AD70" s="227"/>
      <c r="AE70" s="228"/>
      <c r="AF70" s="310">
        <f t="shared" si="1"/>
        <v>0</v>
      </c>
      <c r="AG70" s="307"/>
      <c r="AH70" s="307"/>
      <c r="AI70" s="307"/>
      <c r="AJ70" s="166">
        <f t="shared" si="2"/>
        <v>0</v>
      </c>
      <c r="AK70" s="228"/>
      <c r="AL70" s="228"/>
      <c r="AM70" s="167">
        <f t="shared" si="3"/>
        <v>0</v>
      </c>
      <c r="AN70" s="228"/>
      <c r="AO70" s="228"/>
      <c r="AP70" s="228"/>
      <c r="AQ70" s="167">
        <f t="shared" si="4"/>
        <v>0</v>
      </c>
      <c r="AR70" s="228"/>
      <c r="AS70" s="235"/>
      <c r="AT70" s="235"/>
      <c r="AU70" s="236"/>
      <c r="AV70" s="237"/>
      <c r="AW70" s="238"/>
      <c r="AX70" s="239"/>
      <c r="AY70" s="137">
        <f t="shared" si="5"/>
        <v>0</v>
      </c>
      <c r="AZ70" s="227"/>
      <c r="BA70" s="227"/>
      <c r="BB70" s="228"/>
      <c r="BC70" s="134" t="str">
        <f>'別紙様式2-2 個表_処遇'!AH38</f>
        <v/>
      </c>
      <c r="BD70" s="228"/>
      <c r="BE70" s="228"/>
      <c r="BF70" s="145" t="str">
        <f t="shared" si="6"/>
        <v/>
      </c>
      <c r="BG70" s="148" t="str">
        <f t="shared" si="7"/>
        <v/>
      </c>
      <c r="BH70" s="134" t="str">
        <f>'別紙様式2-3 個表_特定'!AI38</f>
        <v/>
      </c>
      <c r="BI70" s="228"/>
      <c r="BJ70" s="235"/>
      <c r="BK70" s="235"/>
      <c r="BL70" s="134" t="str">
        <f t="shared" si="8"/>
        <v/>
      </c>
      <c r="BM70" s="140" t="str">
        <f t="shared" si="9"/>
        <v/>
      </c>
    </row>
    <row r="71" spans="2:65" ht="37.5" customHeight="1">
      <c r="B71" s="46">
        <f t="shared" si="10"/>
        <v>28</v>
      </c>
      <c r="C71" s="211"/>
      <c r="D71" s="212"/>
      <c r="E71" s="212"/>
      <c r="F71" s="212"/>
      <c r="G71" s="212"/>
      <c r="H71" s="212"/>
      <c r="I71" s="212"/>
      <c r="J71" s="212"/>
      <c r="K71" s="212"/>
      <c r="L71" s="213"/>
      <c r="M71" s="876"/>
      <c r="N71" s="876"/>
      <c r="O71" s="876"/>
      <c r="P71" s="876"/>
      <c r="Q71" s="876"/>
      <c r="R71" s="859"/>
      <c r="S71" s="860"/>
      <c r="T71" s="860"/>
      <c r="U71" s="860"/>
      <c r="V71" s="861"/>
      <c r="W71" s="214"/>
      <c r="X71" s="215"/>
      <c r="Y71" s="215"/>
      <c r="Z71" s="216"/>
      <c r="AA71" s="217"/>
      <c r="AB71" s="137">
        <f t="shared" si="0"/>
        <v>0</v>
      </c>
      <c r="AC71" s="227"/>
      <c r="AD71" s="227"/>
      <c r="AE71" s="228"/>
      <c r="AF71" s="310">
        <f t="shared" si="1"/>
        <v>0</v>
      </c>
      <c r="AG71" s="307"/>
      <c r="AH71" s="307"/>
      <c r="AI71" s="307"/>
      <c r="AJ71" s="166">
        <f t="shared" si="2"/>
        <v>0</v>
      </c>
      <c r="AK71" s="228"/>
      <c r="AL71" s="228"/>
      <c r="AM71" s="167">
        <f t="shared" si="3"/>
        <v>0</v>
      </c>
      <c r="AN71" s="228"/>
      <c r="AO71" s="228"/>
      <c r="AP71" s="228"/>
      <c r="AQ71" s="167">
        <f t="shared" si="4"/>
        <v>0</v>
      </c>
      <c r="AR71" s="228"/>
      <c r="AS71" s="235"/>
      <c r="AT71" s="235"/>
      <c r="AU71" s="236"/>
      <c r="AV71" s="237"/>
      <c r="AW71" s="238"/>
      <c r="AX71" s="239"/>
      <c r="AY71" s="137">
        <f t="shared" si="5"/>
        <v>0</v>
      </c>
      <c r="AZ71" s="227"/>
      <c r="BA71" s="227"/>
      <c r="BB71" s="228"/>
      <c r="BC71" s="134" t="str">
        <f>'別紙様式2-2 個表_処遇'!AH39</f>
        <v/>
      </c>
      <c r="BD71" s="228"/>
      <c r="BE71" s="228"/>
      <c r="BF71" s="145" t="str">
        <f t="shared" si="6"/>
        <v/>
      </c>
      <c r="BG71" s="148" t="str">
        <f t="shared" si="7"/>
        <v/>
      </c>
      <c r="BH71" s="134" t="str">
        <f>'別紙様式2-3 個表_特定'!AI39</f>
        <v/>
      </c>
      <c r="BI71" s="228"/>
      <c r="BJ71" s="235"/>
      <c r="BK71" s="235"/>
      <c r="BL71" s="134" t="str">
        <f t="shared" si="8"/>
        <v/>
      </c>
      <c r="BM71" s="140" t="str">
        <f t="shared" si="9"/>
        <v/>
      </c>
    </row>
    <row r="72" spans="2:65" ht="37.5" customHeight="1">
      <c r="B72" s="46">
        <f t="shared" si="10"/>
        <v>29</v>
      </c>
      <c r="C72" s="211"/>
      <c r="D72" s="212"/>
      <c r="E72" s="212"/>
      <c r="F72" s="212"/>
      <c r="G72" s="212"/>
      <c r="H72" s="212"/>
      <c r="I72" s="212"/>
      <c r="J72" s="212"/>
      <c r="K72" s="212"/>
      <c r="L72" s="213"/>
      <c r="M72" s="876"/>
      <c r="N72" s="876"/>
      <c r="O72" s="876"/>
      <c r="P72" s="876"/>
      <c r="Q72" s="876"/>
      <c r="R72" s="859"/>
      <c r="S72" s="860"/>
      <c r="T72" s="860"/>
      <c r="U72" s="860"/>
      <c r="V72" s="861"/>
      <c r="W72" s="214"/>
      <c r="X72" s="215"/>
      <c r="Y72" s="215"/>
      <c r="Z72" s="216"/>
      <c r="AA72" s="217"/>
      <c r="AB72" s="137">
        <f t="shared" si="0"/>
        <v>0</v>
      </c>
      <c r="AC72" s="227"/>
      <c r="AD72" s="227"/>
      <c r="AE72" s="228"/>
      <c r="AF72" s="310">
        <f t="shared" si="1"/>
        <v>0</v>
      </c>
      <c r="AG72" s="307"/>
      <c r="AH72" s="307"/>
      <c r="AI72" s="307"/>
      <c r="AJ72" s="166">
        <f t="shared" si="2"/>
        <v>0</v>
      </c>
      <c r="AK72" s="228"/>
      <c r="AL72" s="228"/>
      <c r="AM72" s="167">
        <f t="shared" si="3"/>
        <v>0</v>
      </c>
      <c r="AN72" s="228"/>
      <c r="AO72" s="228"/>
      <c r="AP72" s="228"/>
      <c r="AQ72" s="167">
        <f t="shared" si="4"/>
        <v>0</v>
      </c>
      <c r="AR72" s="228"/>
      <c r="AS72" s="235"/>
      <c r="AT72" s="235"/>
      <c r="AU72" s="236"/>
      <c r="AV72" s="237"/>
      <c r="AW72" s="238"/>
      <c r="AX72" s="239"/>
      <c r="AY72" s="137">
        <f t="shared" si="5"/>
        <v>0</v>
      </c>
      <c r="AZ72" s="227"/>
      <c r="BA72" s="227"/>
      <c r="BB72" s="228"/>
      <c r="BC72" s="134" t="str">
        <f>'別紙様式2-2 個表_処遇'!AH40</f>
        <v/>
      </c>
      <c r="BD72" s="228"/>
      <c r="BE72" s="228"/>
      <c r="BF72" s="145" t="str">
        <f t="shared" si="6"/>
        <v/>
      </c>
      <c r="BG72" s="148" t="str">
        <f t="shared" si="7"/>
        <v/>
      </c>
      <c r="BH72" s="134" t="str">
        <f>'別紙様式2-3 個表_特定'!AI40</f>
        <v/>
      </c>
      <c r="BI72" s="228"/>
      <c r="BJ72" s="235"/>
      <c r="BK72" s="235"/>
      <c r="BL72" s="134" t="str">
        <f t="shared" si="8"/>
        <v/>
      </c>
      <c r="BM72" s="140" t="str">
        <f t="shared" si="9"/>
        <v/>
      </c>
    </row>
    <row r="73" spans="2:65" ht="37.5" customHeight="1">
      <c r="B73" s="46">
        <f t="shared" si="10"/>
        <v>30</v>
      </c>
      <c r="C73" s="211"/>
      <c r="D73" s="212"/>
      <c r="E73" s="212"/>
      <c r="F73" s="212"/>
      <c r="G73" s="212"/>
      <c r="H73" s="212"/>
      <c r="I73" s="212"/>
      <c r="J73" s="212"/>
      <c r="K73" s="212"/>
      <c r="L73" s="213"/>
      <c r="M73" s="876"/>
      <c r="N73" s="876"/>
      <c r="O73" s="876"/>
      <c r="P73" s="876"/>
      <c r="Q73" s="876"/>
      <c r="R73" s="859"/>
      <c r="S73" s="860"/>
      <c r="T73" s="860"/>
      <c r="U73" s="860"/>
      <c r="V73" s="861"/>
      <c r="W73" s="214"/>
      <c r="X73" s="215"/>
      <c r="Y73" s="215"/>
      <c r="Z73" s="216"/>
      <c r="AA73" s="217"/>
      <c r="AB73" s="137">
        <f t="shared" si="0"/>
        <v>0</v>
      </c>
      <c r="AC73" s="227"/>
      <c r="AD73" s="227"/>
      <c r="AE73" s="228"/>
      <c r="AF73" s="310">
        <f t="shared" si="1"/>
        <v>0</v>
      </c>
      <c r="AG73" s="307"/>
      <c r="AH73" s="307"/>
      <c r="AI73" s="307"/>
      <c r="AJ73" s="166">
        <f t="shared" si="2"/>
        <v>0</v>
      </c>
      <c r="AK73" s="228"/>
      <c r="AL73" s="228"/>
      <c r="AM73" s="167">
        <f t="shared" si="3"/>
        <v>0</v>
      </c>
      <c r="AN73" s="228"/>
      <c r="AO73" s="228"/>
      <c r="AP73" s="228"/>
      <c r="AQ73" s="167">
        <f t="shared" si="4"/>
        <v>0</v>
      </c>
      <c r="AR73" s="228"/>
      <c r="AS73" s="235"/>
      <c r="AT73" s="235"/>
      <c r="AU73" s="236"/>
      <c r="AV73" s="237"/>
      <c r="AW73" s="238"/>
      <c r="AX73" s="239"/>
      <c r="AY73" s="137">
        <f t="shared" si="5"/>
        <v>0</v>
      </c>
      <c r="AZ73" s="227"/>
      <c r="BA73" s="227"/>
      <c r="BB73" s="228"/>
      <c r="BC73" s="134" t="str">
        <f>'別紙様式2-2 個表_処遇'!AH41</f>
        <v/>
      </c>
      <c r="BD73" s="228"/>
      <c r="BE73" s="228"/>
      <c r="BF73" s="145" t="str">
        <f t="shared" si="6"/>
        <v/>
      </c>
      <c r="BG73" s="148" t="str">
        <f t="shared" si="7"/>
        <v/>
      </c>
      <c r="BH73" s="134" t="str">
        <f>'別紙様式2-3 個表_特定'!AI41</f>
        <v/>
      </c>
      <c r="BI73" s="228"/>
      <c r="BJ73" s="235"/>
      <c r="BK73" s="235"/>
      <c r="BL73" s="134" t="str">
        <f t="shared" si="8"/>
        <v/>
      </c>
      <c r="BM73" s="140" t="str">
        <f t="shared" si="9"/>
        <v/>
      </c>
    </row>
    <row r="74" spans="2:65" ht="37.5" customHeight="1">
      <c r="B74" s="46">
        <f t="shared" si="10"/>
        <v>31</v>
      </c>
      <c r="C74" s="211"/>
      <c r="D74" s="212"/>
      <c r="E74" s="212"/>
      <c r="F74" s="212"/>
      <c r="G74" s="212"/>
      <c r="H74" s="212"/>
      <c r="I74" s="212"/>
      <c r="J74" s="212"/>
      <c r="K74" s="212"/>
      <c r="L74" s="213"/>
      <c r="M74" s="876"/>
      <c r="N74" s="876"/>
      <c r="O74" s="876"/>
      <c r="P74" s="876"/>
      <c r="Q74" s="876"/>
      <c r="R74" s="859"/>
      <c r="S74" s="860"/>
      <c r="T74" s="860"/>
      <c r="U74" s="860"/>
      <c r="V74" s="861"/>
      <c r="W74" s="214"/>
      <c r="X74" s="215"/>
      <c r="Y74" s="215"/>
      <c r="Z74" s="216"/>
      <c r="AA74" s="217"/>
      <c r="AB74" s="137">
        <f t="shared" si="0"/>
        <v>0</v>
      </c>
      <c r="AC74" s="227"/>
      <c r="AD74" s="227"/>
      <c r="AE74" s="228"/>
      <c r="AF74" s="310">
        <f t="shared" si="1"/>
        <v>0</v>
      </c>
      <c r="AG74" s="307"/>
      <c r="AH74" s="307"/>
      <c r="AI74" s="307"/>
      <c r="AJ74" s="166">
        <f t="shared" si="2"/>
        <v>0</v>
      </c>
      <c r="AK74" s="228"/>
      <c r="AL74" s="228"/>
      <c r="AM74" s="167">
        <f t="shared" si="3"/>
        <v>0</v>
      </c>
      <c r="AN74" s="228"/>
      <c r="AO74" s="228"/>
      <c r="AP74" s="228"/>
      <c r="AQ74" s="167">
        <f t="shared" si="4"/>
        <v>0</v>
      </c>
      <c r="AR74" s="228"/>
      <c r="AS74" s="235"/>
      <c r="AT74" s="235"/>
      <c r="AU74" s="236"/>
      <c r="AV74" s="237"/>
      <c r="AW74" s="238"/>
      <c r="AX74" s="239"/>
      <c r="AY74" s="137">
        <f t="shared" si="5"/>
        <v>0</v>
      </c>
      <c r="AZ74" s="227"/>
      <c r="BA74" s="227"/>
      <c r="BB74" s="228"/>
      <c r="BC74" s="134" t="str">
        <f>'別紙様式2-2 個表_処遇'!AH42</f>
        <v/>
      </c>
      <c r="BD74" s="228"/>
      <c r="BE74" s="228"/>
      <c r="BF74" s="145" t="str">
        <f t="shared" si="6"/>
        <v/>
      </c>
      <c r="BG74" s="148" t="str">
        <f t="shared" si="7"/>
        <v/>
      </c>
      <c r="BH74" s="134" t="str">
        <f>'別紙様式2-3 個表_特定'!AI42</f>
        <v/>
      </c>
      <c r="BI74" s="228"/>
      <c r="BJ74" s="235"/>
      <c r="BK74" s="235"/>
      <c r="BL74" s="134" t="str">
        <f t="shared" si="8"/>
        <v/>
      </c>
      <c r="BM74" s="140" t="str">
        <f t="shared" si="9"/>
        <v/>
      </c>
    </row>
    <row r="75" spans="2:65" ht="37.5" customHeight="1">
      <c r="B75" s="46">
        <f t="shared" si="10"/>
        <v>32</v>
      </c>
      <c r="C75" s="211"/>
      <c r="D75" s="212"/>
      <c r="E75" s="212"/>
      <c r="F75" s="212"/>
      <c r="G75" s="212"/>
      <c r="H75" s="212"/>
      <c r="I75" s="212"/>
      <c r="J75" s="212"/>
      <c r="K75" s="212"/>
      <c r="L75" s="213"/>
      <c r="M75" s="876"/>
      <c r="N75" s="876"/>
      <c r="O75" s="876"/>
      <c r="P75" s="876"/>
      <c r="Q75" s="876"/>
      <c r="R75" s="859"/>
      <c r="S75" s="860"/>
      <c r="T75" s="860"/>
      <c r="U75" s="860"/>
      <c r="V75" s="861"/>
      <c r="W75" s="214"/>
      <c r="X75" s="215"/>
      <c r="Y75" s="215"/>
      <c r="Z75" s="216"/>
      <c r="AA75" s="217"/>
      <c r="AB75" s="137">
        <f t="shared" si="0"/>
        <v>0</v>
      </c>
      <c r="AC75" s="227"/>
      <c r="AD75" s="227"/>
      <c r="AE75" s="228"/>
      <c r="AF75" s="310">
        <f t="shared" si="1"/>
        <v>0</v>
      </c>
      <c r="AG75" s="307"/>
      <c r="AH75" s="307"/>
      <c r="AI75" s="307"/>
      <c r="AJ75" s="166">
        <f t="shared" si="2"/>
        <v>0</v>
      </c>
      <c r="AK75" s="228"/>
      <c r="AL75" s="228"/>
      <c r="AM75" s="167">
        <f t="shared" si="3"/>
        <v>0</v>
      </c>
      <c r="AN75" s="228"/>
      <c r="AO75" s="228"/>
      <c r="AP75" s="228"/>
      <c r="AQ75" s="167">
        <f t="shared" si="4"/>
        <v>0</v>
      </c>
      <c r="AR75" s="228"/>
      <c r="AS75" s="235"/>
      <c r="AT75" s="235"/>
      <c r="AU75" s="236"/>
      <c r="AV75" s="237"/>
      <c r="AW75" s="238"/>
      <c r="AX75" s="239"/>
      <c r="AY75" s="137">
        <f t="shared" si="5"/>
        <v>0</v>
      </c>
      <c r="AZ75" s="227"/>
      <c r="BA75" s="227"/>
      <c r="BB75" s="228"/>
      <c r="BC75" s="134" t="str">
        <f>'別紙様式2-2 個表_処遇'!AH43</f>
        <v/>
      </c>
      <c r="BD75" s="228"/>
      <c r="BE75" s="228"/>
      <c r="BF75" s="145" t="str">
        <f t="shared" si="6"/>
        <v/>
      </c>
      <c r="BG75" s="148" t="str">
        <f t="shared" si="7"/>
        <v/>
      </c>
      <c r="BH75" s="134" t="str">
        <f>'別紙様式2-3 個表_特定'!AI43</f>
        <v/>
      </c>
      <c r="BI75" s="228"/>
      <c r="BJ75" s="235"/>
      <c r="BK75" s="235"/>
      <c r="BL75" s="134" t="str">
        <f t="shared" si="8"/>
        <v/>
      </c>
      <c r="BM75" s="140" t="str">
        <f t="shared" si="9"/>
        <v/>
      </c>
    </row>
    <row r="76" spans="2:65" ht="37.5" customHeight="1">
      <c r="B76" s="46">
        <f t="shared" si="10"/>
        <v>33</v>
      </c>
      <c r="C76" s="211"/>
      <c r="D76" s="212"/>
      <c r="E76" s="212"/>
      <c r="F76" s="212"/>
      <c r="G76" s="212"/>
      <c r="H76" s="212"/>
      <c r="I76" s="212"/>
      <c r="J76" s="212"/>
      <c r="K76" s="212"/>
      <c r="L76" s="213"/>
      <c r="M76" s="876"/>
      <c r="N76" s="876"/>
      <c r="O76" s="876"/>
      <c r="P76" s="876"/>
      <c r="Q76" s="876"/>
      <c r="R76" s="859"/>
      <c r="S76" s="860"/>
      <c r="T76" s="860"/>
      <c r="U76" s="860"/>
      <c r="V76" s="861"/>
      <c r="W76" s="214"/>
      <c r="X76" s="215"/>
      <c r="Y76" s="215"/>
      <c r="Z76" s="216"/>
      <c r="AA76" s="217"/>
      <c r="AB76" s="137">
        <f t="shared" si="0"/>
        <v>0</v>
      </c>
      <c r="AC76" s="227"/>
      <c r="AD76" s="227"/>
      <c r="AE76" s="228"/>
      <c r="AF76" s="310">
        <f t="shared" si="1"/>
        <v>0</v>
      </c>
      <c r="AG76" s="307"/>
      <c r="AH76" s="307"/>
      <c r="AI76" s="307"/>
      <c r="AJ76" s="166">
        <f t="shared" si="2"/>
        <v>0</v>
      </c>
      <c r="AK76" s="228"/>
      <c r="AL76" s="228"/>
      <c r="AM76" s="167">
        <f t="shared" si="3"/>
        <v>0</v>
      </c>
      <c r="AN76" s="228"/>
      <c r="AO76" s="228"/>
      <c r="AP76" s="228"/>
      <c r="AQ76" s="167">
        <f t="shared" si="4"/>
        <v>0</v>
      </c>
      <c r="AR76" s="228"/>
      <c r="AS76" s="235"/>
      <c r="AT76" s="235"/>
      <c r="AU76" s="236"/>
      <c r="AV76" s="237"/>
      <c r="AW76" s="238"/>
      <c r="AX76" s="239"/>
      <c r="AY76" s="137">
        <f t="shared" si="5"/>
        <v>0</v>
      </c>
      <c r="AZ76" s="227"/>
      <c r="BA76" s="227"/>
      <c r="BB76" s="228"/>
      <c r="BC76" s="134" t="str">
        <f>'別紙様式2-2 個表_処遇'!AH44</f>
        <v/>
      </c>
      <c r="BD76" s="228"/>
      <c r="BE76" s="228"/>
      <c r="BF76" s="145" t="str">
        <f t="shared" si="6"/>
        <v/>
      </c>
      <c r="BG76" s="148" t="str">
        <f t="shared" si="7"/>
        <v/>
      </c>
      <c r="BH76" s="134" t="str">
        <f>'別紙様式2-3 個表_特定'!AI44</f>
        <v/>
      </c>
      <c r="BI76" s="228"/>
      <c r="BJ76" s="235"/>
      <c r="BK76" s="235"/>
      <c r="BL76" s="134" t="str">
        <f t="shared" si="8"/>
        <v/>
      </c>
      <c r="BM76" s="140" t="str">
        <f t="shared" si="9"/>
        <v/>
      </c>
    </row>
    <row r="77" spans="2:65" ht="37.5" customHeight="1">
      <c r="B77" s="46">
        <f t="shared" si="10"/>
        <v>34</v>
      </c>
      <c r="C77" s="211"/>
      <c r="D77" s="212"/>
      <c r="E77" s="212"/>
      <c r="F77" s="212"/>
      <c r="G77" s="212"/>
      <c r="H77" s="212"/>
      <c r="I77" s="212"/>
      <c r="J77" s="212"/>
      <c r="K77" s="212"/>
      <c r="L77" s="213"/>
      <c r="M77" s="876"/>
      <c r="N77" s="876"/>
      <c r="O77" s="876"/>
      <c r="P77" s="876"/>
      <c r="Q77" s="876"/>
      <c r="R77" s="859"/>
      <c r="S77" s="860"/>
      <c r="T77" s="860"/>
      <c r="U77" s="860"/>
      <c r="V77" s="861"/>
      <c r="W77" s="214"/>
      <c r="X77" s="215"/>
      <c r="Y77" s="215"/>
      <c r="Z77" s="216"/>
      <c r="AA77" s="217"/>
      <c r="AB77" s="137">
        <f t="shared" si="0"/>
        <v>0</v>
      </c>
      <c r="AC77" s="227"/>
      <c r="AD77" s="227"/>
      <c r="AE77" s="228"/>
      <c r="AF77" s="310">
        <f t="shared" si="1"/>
        <v>0</v>
      </c>
      <c r="AG77" s="307"/>
      <c r="AH77" s="307"/>
      <c r="AI77" s="307"/>
      <c r="AJ77" s="166">
        <f t="shared" si="2"/>
        <v>0</v>
      </c>
      <c r="AK77" s="228"/>
      <c r="AL77" s="228"/>
      <c r="AM77" s="167">
        <f t="shared" si="3"/>
        <v>0</v>
      </c>
      <c r="AN77" s="228"/>
      <c r="AO77" s="228"/>
      <c r="AP77" s="228"/>
      <c r="AQ77" s="167">
        <f t="shared" si="4"/>
        <v>0</v>
      </c>
      <c r="AR77" s="228"/>
      <c r="AS77" s="235"/>
      <c r="AT77" s="235"/>
      <c r="AU77" s="236"/>
      <c r="AV77" s="237"/>
      <c r="AW77" s="238"/>
      <c r="AX77" s="239"/>
      <c r="AY77" s="137">
        <f t="shared" si="5"/>
        <v>0</v>
      </c>
      <c r="AZ77" s="227"/>
      <c r="BA77" s="227"/>
      <c r="BB77" s="228"/>
      <c r="BC77" s="134" t="str">
        <f>'別紙様式2-2 個表_処遇'!AH45</f>
        <v/>
      </c>
      <c r="BD77" s="228"/>
      <c r="BE77" s="228"/>
      <c r="BF77" s="145" t="str">
        <f t="shared" si="6"/>
        <v/>
      </c>
      <c r="BG77" s="148" t="str">
        <f t="shared" si="7"/>
        <v/>
      </c>
      <c r="BH77" s="134" t="str">
        <f>'別紙様式2-3 個表_特定'!AI45</f>
        <v/>
      </c>
      <c r="BI77" s="228"/>
      <c r="BJ77" s="235"/>
      <c r="BK77" s="235"/>
      <c r="BL77" s="134" t="str">
        <f t="shared" si="8"/>
        <v/>
      </c>
      <c r="BM77" s="140" t="str">
        <f t="shared" si="9"/>
        <v/>
      </c>
    </row>
    <row r="78" spans="2:65" ht="37.5" customHeight="1">
      <c r="B78" s="46">
        <f t="shared" si="10"/>
        <v>35</v>
      </c>
      <c r="C78" s="211"/>
      <c r="D78" s="212"/>
      <c r="E78" s="212"/>
      <c r="F78" s="212"/>
      <c r="G78" s="212"/>
      <c r="H78" s="212"/>
      <c r="I78" s="212"/>
      <c r="J78" s="212"/>
      <c r="K78" s="212"/>
      <c r="L78" s="213"/>
      <c r="M78" s="876"/>
      <c r="N78" s="876"/>
      <c r="O78" s="876"/>
      <c r="P78" s="876"/>
      <c r="Q78" s="876"/>
      <c r="R78" s="859"/>
      <c r="S78" s="860"/>
      <c r="T78" s="860"/>
      <c r="U78" s="860"/>
      <c r="V78" s="861"/>
      <c r="W78" s="214"/>
      <c r="X78" s="215"/>
      <c r="Y78" s="215"/>
      <c r="Z78" s="216"/>
      <c r="AA78" s="217"/>
      <c r="AB78" s="137">
        <f t="shared" si="0"/>
        <v>0</v>
      </c>
      <c r="AC78" s="227"/>
      <c r="AD78" s="227"/>
      <c r="AE78" s="228"/>
      <c r="AF78" s="310">
        <f t="shared" si="1"/>
        <v>0</v>
      </c>
      <c r="AG78" s="307"/>
      <c r="AH78" s="307"/>
      <c r="AI78" s="307"/>
      <c r="AJ78" s="166">
        <f t="shared" si="2"/>
        <v>0</v>
      </c>
      <c r="AK78" s="228"/>
      <c r="AL78" s="228"/>
      <c r="AM78" s="167">
        <f t="shared" si="3"/>
        <v>0</v>
      </c>
      <c r="AN78" s="228"/>
      <c r="AO78" s="228"/>
      <c r="AP78" s="228"/>
      <c r="AQ78" s="167">
        <f t="shared" si="4"/>
        <v>0</v>
      </c>
      <c r="AR78" s="228"/>
      <c r="AS78" s="235"/>
      <c r="AT78" s="235"/>
      <c r="AU78" s="236"/>
      <c r="AV78" s="237"/>
      <c r="AW78" s="238"/>
      <c r="AX78" s="239"/>
      <c r="AY78" s="137">
        <f t="shared" si="5"/>
        <v>0</v>
      </c>
      <c r="AZ78" s="227"/>
      <c r="BA78" s="227"/>
      <c r="BB78" s="228"/>
      <c r="BC78" s="134" t="str">
        <f>'別紙様式2-2 個表_処遇'!AH46</f>
        <v/>
      </c>
      <c r="BD78" s="228"/>
      <c r="BE78" s="228"/>
      <c r="BF78" s="145" t="str">
        <f t="shared" si="6"/>
        <v/>
      </c>
      <c r="BG78" s="148" t="str">
        <f t="shared" si="7"/>
        <v/>
      </c>
      <c r="BH78" s="134" t="str">
        <f>'別紙様式2-3 個表_特定'!AI46</f>
        <v/>
      </c>
      <c r="BI78" s="228"/>
      <c r="BJ78" s="235"/>
      <c r="BK78" s="235"/>
      <c r="BL78" s="134" t="str">
        <f t="shared" si="8"/>
        <v/>
      </c>
      <c r="BM78" s="140" t="str">
        <f t="shared" si="9"/>
        <v/>
      </c>
    </row>
    <row r="79" spans="2:65" ht="37.5" customHeight="1">
      <c r="B79" s="46">
        <f t="shared" si="10"/>
        <v>36</v>
      </c>
      <c r="C79" s="211"/>
      <c r="D79" s="212"/>
      <c r="E79" s="212"/>
      <c r="F79" s="212"/>
      <c r="G79" s="212"/>
      <c r="H79" s="212"/>
      <c r="I79" s="212"/>
      <c r="J79" s="212"/>
      <c r="K79" s="212"/>
      <c r="L79" s="213"/>
      <c r="M79" s="876"/>
      <c r="N79" s="876"/>
      <c r="O79" s="876"/>
      <c r="P79" s="876"/>
      <c r="Q79" s="876"/>
      <c r="R79" s="859"/>
      <c r="S79" s="860"/>
      <c r="T79" s="860"/>
      <c r="U79" s="860"/>
      <c r="V79" s="861"/>
      <c r="W79" s="214"/>
      <c r="X79" s="215"/>
      <c r="Y79" s="215"/>
      <c r="Z79" s="216"/>
      <c r="AA79" s="217"/>
      <c r="AB79" s="137">
        <f t="shared" si="0"/>
        <v>0</v>
      </c>
      <c r="AC79" s="227"/>
      <c r="AD79" s="227"/>
      <c r="AE79" s="228"/>
      <c r="AF79" s="310">
        <f t="shared" si="1"/>
        <v>0</v>
      </c>
      <c r="AG79" s="307"/>
      <c r="AH79" s="307"/>
      <c r="AI79" s="307"/>
      <c r="AJ79" s="166">
        <f t="shared" si="2"/>
        <v>0</v>
      </c>
      <c r="AK79" s="228"/>
      <c r="AL79" s="228"/>
      <c r="AM79" s="167">
        <f t="shared" si="3"/>
        <v>0</v>
      </c>
      <c r="AN79" s="228"/>
      <c r="AO79" s="228"/>
      <c r="AP79" s="228"/>
      <c r="AQ79" s="167">
        <f t="shared" si="4"/>
        <v>0</v>
      </c>
      <c r="AR79" s="228"/>
      <c r="AS79" s="235"/>
      <c r="AT79" s="235"/>
      <c r="AU79" s="236"/>
      <c r="AV79" s="237"/>
      <c r="AW79" s="238"/>
      <c r="AX79" s="239"/>
      <c r="AY79" s="137">
        <f t="shared" si="5"/>
        <v>0</v>
      </c>
      <c r="AZ79" s="227"/>
      <c r="BA79" s="227"/>
      <c r="BB79" s="228"/>
      <c r="BC79" s="134" t="str">
        <f>'別紙様式2-2 個表_処遇'!AH47</f>
        <v/>
      </c>
      <c r="BD79" s="228"/>
      <c r="BE79" s="228"/>
      <c r="BF79" s="145" t="str">
        <f t="shared" si="6"/>
        <v/>
      </c>
      <c r="BG79" s="148" t="str">
        <f t="shared" si="7"/>
        <v/>
      </c>
      <c r="BH79" s="134" t="str">
        <f>'別紙様式2-3 個表_特定'!AI47</f>
        <v/>
      </c>
      <c r="BI79" s="228"/>
      <c r="BJ79" s="235"/>
      <c r="BK79" s="235"/>
      <c r="BL79" s="134" t="str">
        <f t="shared" si="8"/>
        <v/>
      </c>
      <c r="BM79" s="140" t="str">
        <f t="shared" si="9"/>
        <v/>
      </c>
    </row>
    <row r="80" spans="2:65" ht="37.5" customHeight="1">
      <c r="B80" s="46">
        <f t="shared" si="10"/>
        <v>37</v>
      </c>
      <c r="C80" s="211"/>
      <c r="D80" s="212"/>
      <c r="E80" s="212"/>
      <c r="F80" s="212"/>
      <c r="G80" s="212"/>
      <c r="H80" s="212"/>
      <c r="I80" s="212"/>
      <c r="J80" s="212"/>
      <c r="K80" s="212"/>
      <c r="L80" s="213"/>
      <c r="M80" s="876"/>
      <c r="N80" s="876"/>
      <c r="O80" s="876"/>
      <c r="P80" s="876"/>
      <c r="Q80" s="876"/>
      <c r="R80" s="859"/>
      <c r="S80" s="860"/>
      <c r="T80" s="860"/>
      <c r="U80" s="860"/>
      <c r="V80" s="861"/>
      <c r="W80" s="214"/>
      <c r="X80" s="215"/>
      <c r="Y80" s="215"/>
      <c r="Z80" s="216"/>
      <c r="AA80" s="217"/>
      <c r="AB80" s="137">
        <f t="shared" si="0"/>
        <v>0</v>
      </c>
      <c r="AC80" s="227"/>
      <c r="AD80" s="227"/>
      <c r="AE80" s="228"/>
      <c r="AF80" s="310">
        <f t="shared" si="1"/>
        <v>0</v>
      </c>
      <c r="AG80" s="307"/>
      <c r="AH80" s="307"/>
      <c r="AI80" s="307"/>
      <c r="AJ80" s="166">
        <f t="shared" si="2"/>
        <v>0</v>
      </c>
      <c r="AK80" s="228"/>
      <c r="AL80" s="228"/>
      <c r="AM80" s="167">
        <f t="shared" si="3"/>
        <v>0</v>
      </c>
      <c r="AN80" s="228"/>
      <c r="AO80" s="228"/>
      <c r="AP80" s="228"/>
      <c r="AQ80" s="167">
        <f t="shared" si="4"/>
        <v>0</v>
      </c>
      <c r="AR80" s="228"/>
      <c r="AS80" s="235"/>
      <c r="AT80" s="235"/>
      <c r="AU80" s="236"/>
      <c r="AV80" s="237"/>
      <c r="AW80" s="238"/>
      <c r="AX80" s="239"/>
      <c r="AY80" s="137">
        <f t="shared" si="5"/>
        <v>0</v>
      </c>
      <c r="AZ80" s="227"/>
      <c r="BA80" s="227"/>
      <c r="BB80" s="228"/>
      <c r="BC80" s="134" t="str">
        <f>'別紙様式2-2 個表_処遇'!AH48</f>
        <v/>
      </c>
      <c r="BD80" s="228"/>
      <c r="BE80" s="228"/>
      <c r="BF80" s="145" t="str">
        <f t="shared" si="6"/>
        <v/>
      </c>
      <c r="BG80" s="148" t="str">
        <f t="shared" si="7"/>
        <v/>
      </c>
      <c r="BH80" s="134" t="str">
        <f>'別紙様式2-3 個表_特定'!AI48</f>
        <v/>
      </c>
      <c r="BI80" s="228"/>
      <c r="BJ80" s="235"/>
      <c r="BK80" s="235"/>
      <c r="BL80" s="134" t="str">
        <f t="shared" si="8"/>
        <v/>
      </c>
      <c r="BM80" s="140" t="str">
        <f t="shared" si="9"/>
        <v/>
      </c>
    </row>
    <row r="81" spans="2:65" ht="37.5" customHeight="1">
      <c r="B81" s="46">
        <f t="shared" si="10"/>
        <v>38</v>
      </c>
      <c r="C81" s="211"/>
      <c r="D81" s="212"/>
      <c r="E81" s="212"/>
      <c r="F81" s="212"/>
      <c r="G81" s="212"/>
      <c r="H81" s="212"/>
      <c r="I81" s="212"/>
      <c r="J81" s="212"/>
      <c r="K81" s="212"/>
      <c r="L81" s="213"/>
      <c r="M81" s="876"/>
      <c r="N81" s="876"/>
      <c r="O81" s="876"/>
      <c r="P81" s="876"/>
      <c r="Q81" s="876"/>
      <c r="R81" s="859"/>
      <c r="S81" s="860"/>
      <c r="T81" s="860"/>
      <c r="U81" s="860"/>
      <c r="V81" s="861"/>
      <c r="W81" s="214"/>
      <c r="X81" s="215"/>
      <c r="Y81" s="215"/>
      <c r="Z81" s="216"/>
      <c r="AA81" s="217"/>
      <c r="AB81" s="137">
        <f t="shared" si="0"/>
        <v>0</v>
      </c>
      <c r="AC81" s="227"/>
      <c r="AD81" s="227"/>
      <c r="AE81" s="228"/>
      <c r="AF81" s="310">
        <f t="shared" si="1"/>
        <v>0</v>
      </c>
      <c r="AG81" s="307"/>
      <c r="AH81" s="307"/>
      <c r="AI81" s="307"/>
      <c r="AJ81" s="166">
        <f t="shared" si="2"/>
        <v>0</v>
      </c>
      <c r="AK81" s="228"/>
      <c r="AL81" s="228"/>
      <c r="AM81" s="167">
        <f t="shared" si="3"/>
        <v>0</v>
      </c>
      <c r="AN81" s="228"/>
      <c r="AO81" s="228"/>
      <c r="AP81" s="228"/>
      <c r="AQ81" s="167">
        <f t="shared" si="4"/>
        <v>0</v>
      </c>
      <c r="AR81" s="228"/>
      <c r="AS81" s="235"/>
      <c r="AT81" s="235"/>
      <c r="AU81" s="236"/>
      <c r="AV81" s="237"/>
      <c r="AW81" s="238"/>
      <c r="AX81" s="239"/>
      <c r="AY81" s="137">
        <f t="shared" si="5"/>
        <v>0</v>
      </c>
      <c r="AZ81" s="227"/>
      <c r="BA81" s="227"/>
      <c r="BB81" s="228"/>
      <c r="BC81" s="134" t="str">
        <f>'別紙様式2-2 個表_処遇'!AH49</f>
        <v/>
      </c>
      <c r="BD81" s="228"/>
      <c r="BE81" s="228"/>
      <c r="BF81" s="145" t="str">
        <f t="shared" si="6"/>
        <v/>
      </c>
      <c r="BG81" s="148" t="str">
        <f t="shared" si="7"/>
        <v/>
      </c>
      <c r="BH81" s="134" t="str">
        <f>'別紙様式2-3 個表_特定'!AI49</f>
        <v/>
      </c>
      <c r="BI81" s="228"/>
      <c r="BJ81" s="235"/>
      <c r="BK81" s="235"/>
      <c r="BL81" s="134" t="str">
        <f t="shared" si="8"/>
        <v/>
      </c>
      <c r="BM81" s="140" t="str">
        <f t="shared" si="9"/>
        <v/>
      </c>
    </row>
    <row r="82" spans="2:65" ht="37.5" customHeight="1">
      <c r="B82" s="46">
        <f t="shared" si="10"/>
        <v>39</v>
      </c>
      <c r="C82" s="211"/>
      <c r="D82" s="212"/>
      <c r="E82" s="212"/>
      <c r="F82" s="212"/>
      <c r="G82" s="212"/>
      <c r="H82" s="212"/>
      <c r="I82" s="212"/>
      <c r="J82" s="212"/>
      <c r="K82" s="212"/>
      <c r="L82" s="213"/>
      <c r="M82" s="876"/>
      <c r="N82" s="876"/>
      <c r="O82" s="876"/>
      <c r="P82" s="876"/>
      <c r="Q82" s="876"/>
      <c r="R82" s="859"/>
      <c r="S82" s="860"/>
      <c r="T82" s="860"/>
      <c r="U82" s="860"/>
      <c r="V82" s="861"/>
      <c r="W82" s="214"/>
      <c r="X82" s="215"/>
      <c r="Y82" s="215"/>
      <c r="Z82" s="216"/>
      <c r="AA82" s="217"/>
      <c r="AB82" s="137">
        <f t="shared" si="0"/>
        <v>0</v>
      </c>
      <c r="AC82" s="227"/>
      <c r="AD82" s="227"/>
      <c r="AE82" s="228"/>
      <c r="AF82" s="310">
        <f t="shared" si="1"/>
        <v>0</v>
      </c>
      <c r="AG82" s="307"/>
      <c r="AH82" s="307"/>
      <c r="AI82" s="307"/>
      <c r="AJ82" s="166">
        <f t="shared" si="2"/>
        <v>0</v>
      </c>
      <c r="AK82" s="228"/>
      <c r="AL82" s="228"/>
      <c r="AM82" s="167">
        <f t="shared" si="3"/>
        <v>0</v>
      </c>
      <c r="AN82" s="228"/>
      <c r="AO82" s="228"/>
      <c r="AP82" s="228"/>
      <c r="AQ82" s="167">
        <f t="shared" si="4"/>
        <v>0</v>
      </c>
      <c r="AR82" s="228"/>
      <c r="AS82" s="235"/>
      <c r="AT82" s="235"/>
      <c r="AU82" s="236"/>
      <c r="AV82" s="237"/>
      <c r="AW82" s="238"/>
      <c r="AX82" s="239"/>
      <c r="AY82" s="137">
        <f t="shared" si="5"/>
        <v>0</v>
      </c>
      <c r="AZ82" s="227"/>
      <c r="BA82" s="227"/>
      <c r="BB82" s="228"/>
      <c r="BC82" s="134" t="str">
        <f>'別紙様式2-2 個表_処遇'!AH50</f>
        <v/>
      </c>
      <c r="BD82" s="228"/>
      <c r="BE82" s="228"/>
      <c r="BF82" s="145" t="str">
        <f t="shared" si="6"/>
        <v/>
      </c>
      <c r="BG82" s="148" t="str">
        <f t="shared" si="7"/>
        <v/>
      </c>
      <c r="BH82" s="134" t="str">
        <f>'別紙様式2-3 個表_特定'!AI50</f>
        <v/>
      </c>
      <c r="BI82" s="228"/>
      <c r="BJ82" s="235"/>
      <c r="BK82" s="235"/>
      <c r="BL82" s="134" t="str">
        <f t="shared" si="8"/>
        <v/>
      </c>
      <c r="BM82" s="140" t="str">
        <f t="shared" si="9"/>
        <v/>
      </c>
    </row>
    <row r="83" spans="2:65" ht="37.5" customHeight="1">
      <c r="B83" s="46">
        <f t="shared" ref="B83:B109" si="11">B82+1</f>
        <v>40</v>
      </c>
      <c r="C83" s="211"/>
      <c r="D83" s="212"/>
      <c r="E83" s="212"/>
      <c r="F83" s="212"/>
      <c r="G83" s="212"/>
      <c r="H83" s="212"/>
      <c r="I83" s="212"/>
      <c r="J83" s="212"/>
      <c r="K83" s="212"/>
      <c r="L83" s="213"/>
      <c r="M83" s="876"/>
      <c r="N83" s="876"/>
      <c r="O83" s="876"/>
      <c r="P83" s="876"/>
      <c r="Q83" s="876"/>
      <c r="R83" s="859"/>
      <c r="S83" s="860"/>
      <c r="T83" s="860"/>
      <c r="U83" s="860"/>
      <c r="V83" s="861"/>
      <c r="W83" s="214"/>
      <c r="X83" s="215"/>
      <c r="Y83" s="215"/>
      <c r="Z83" s="216"/>
      <c r="AA83" s="217"/>
      <c r="AB83" s="137">
        <f t="shared" si="0"/>
        <v>0</v>
      </c>
      <c r="AC83" s="227"/>
      <c r="AD83" s="227"/>
      <c r="AE83" s="228"/>
      <c r="AF83" s="310">
        <f t="shared" si="1"/>
        <v>0</v>
      </c>
      <c r="AG83" s="307"/>
      <c r="AH83" s="307"/>
      <c r="AI83" s="307"/>
      <c r="AJ83" s="166">
        <f t="shared" si="2"/>
        <v>0</v>
      </c>
      <c r="AK83" s="228"/>
      <c r="AL83" s="228"/>
      <c r="AM83" s="167">
        <f t="shared" si="3"/>
        <v>0</v>
      </c>
      <c r="AN83" s="228"/>
      <c r="AO83" s="228"/>
      <c r="AP83" s="228"/>
      <c r="AQ83" s="167">
        <f t="shared" si="4"/>
        <v>0</v>
      </c>
      <c r="AR83" s="228"/>
      <c r="AS83" s="235"/>
      <c r="AT83" s="235"/>
      <c r="AU83" s="236"/>
      <c r="AV83" s="237"/>
      <c r="AW83" s="238"/>
      <c r="AX83" s="239"/>
      <c r="AY83" s="137">
        <f t="shared" si="5"/>
        <v>0</v>
      </c>
      <c r="AZ83" s="227"/>
      <c r="BA83" s="227"/>
      <c r="BB83" s="228"/>
      <c r="BC83" s="134" t="str">
        <f>'別紙様式2-2 個表_処遇'!AH51</f>
        <v/>
      </c>
      <c r="BD83" s="228"/>
      <c r="BE83" s="228"/>
      <c r="BF83" s="145" t="str">
        <f t="shared" si="6"/>
        <v/>
      </c>
      <c r="BG83" s="148" t="str">
        <f t="shared" si="7"/>
        <v/>
      </c>
      <c r="BH83" s="134" t="str">
        <f>'別紙様式2-3 個表_特定'!AI51</f>
        <v/>
      </c>
      <c r="BI83" s="228"/>
      <c r="BJ83" s="235"/>
      <c r="BK83" s="235"/>
      <c r="BL83" s="134" t="str">
        <f t="shared" si="8"/>
        <v/>
      </c>
      <c r="BM83" s="140" t="str">
        <f t="shared" si="9"/>
        <v/>
      </c>
    </row>
    <row r="84" spans="2:65" ht="37.5" customHeight="1">
      <c r="B84" s="46">
        <f t="shared" si="11"/>
        <v>41</v>
      </c>
      <c r="C84" s="211"/>
      <c r="D84" s="212"/>
      <c r="E84" s="212"/>
      <c r="F84" s="212"/>
      <c r="G84" s="212"/>
      <c r="H84" s="212"/>
      <c r="I84" s="212"/>
      <c r="J84" s="212"/>
      <c r="K84" s="212"/>
      <c r="L84" s="213"/>
      <c r="M84" s="876"/>
      <c r="N84" s="876"/>
      <c r="O84" s="876"/>
      <c r="P84" s="876"/>
      <c r="Q84" s="876"/>
      <c r="R84" s="859"/>
      <c r="S84" s="860"/>
      <c r="T84" s="860"/>
      <c r="U84" s="860"/>
      <c r="V84" s="861"/>
      <c r="W84" s="214"/>
      <c r="X84" s="215"/>
      <c r="Y84" s="215"/>
      <c r="Z84" s="216"/>
      <c r="AA84" s="217"/>
      <c r="AB84" s="137">
        <f t="shared" si="0"/>
        <v>0</v>
      </c>
      <c r="AC84" s="227"/>
      <c r="AD84" s="227"/>
      <c r="AE84" s="228"/>
      <c r="AF84" s="310">
        <f t="shared" si="1"/>
        <v>0</v>
      </c>
      <c r="AG84" s="307"/>
      <c r="AH84" s="307"/>
      <c r="AI84" s="307"/>
      <c r="AJ84" s="166">
        <f t="shared" si="2"/>
        <v>0</v>
      </c>
      <c r="AK84" s="228"/>
      <c r="AL84" s="228"/>
      <c r="AM84" s="167">
        <f t="shared" si="3"/>
        <v>0</v>
      </c>
      <c r="AN84" s="228"/>
      <c r="AO84" s="228"/>
      <c r="AP84" s="228"/>
      <c r="AQ84" s="167">
        <f t="shared" si="4"/>
        <v>0</v>
      </c>
      <c r="AR84" s="228"/>
      <c r="AS84" s="235"/>
      <c r="AT84" s="235"/>
      <c r="AU84" s="236"/>
      <c r="AV84" s="237"/>
      <c r="AW84" s="238"/>
      <c r="AX84" s="239"/>
      <c r="AY84" s="137">
        <f t="shared" si="5"/>
        <v>0</v>
      </c>
      <c r="AZ84" s="227"/>
      <c r="BA84" s="227"/>
      <c r="BB84" s="228"/>
      <c r="BC84" s="134" t="str">
        <f>'別紙様式2-2 個表_処遇'!AH52</f>
        <v/>
      </c>
      <c r="BD84" s="228"/>
      <c r="BE84" s="228"/>
      <c r="BF84" s="145" t="str">
        <f t="shared" si="6"/>
        <v/>
      </c>
      <c r="BG84" s="148" t="str">
        <f t="shared" si="7"/>
        <v/>
      </c>
      <c r="BH84" s="134" t="str">
        <f>'別紙様式2-3 個表_特定'!AI52</f>
        <v/>
      </c>
      <c r="BI84" s="228"/>
      <c r="BJ84" s="235"/>
      <c r="BK84" s="235"/>
      <c r="BL84" s="134" t="str">
        <f t="shared" si="8"/>
        <v/>
      </c>
      <c r="BM84" s="140" t="str">
        <f t="shared" si="9"/>
        <v/>
      </c>
    </row>
    <row r="85" spans="2:65" ht="37.5" customHeight="1">
      <c r="B85" s="46">
        <f t="shared" si="11"/>
        <v>42</v>
      </c>
      <c r="C85" s="211"/>
      <c r="D85" s="212"/>
      <c r="E85" s="212"/>
      <c r="F85" s="212"/>
      <c r="G85" s="212"/>
      <c r="H85" s="212"/>
      <c r="I85" s="212"/>
      <c r="J85" s="212"/>
      <c r="K85" s="212"/>
      <c r="L85" s="213"/>
      <c r="M85" s="876"/>
      <c r="N85" s="876"/>
      <c r="O85" s="876"/>
      <c r="P85" s="876"/>
      <c r="Q85" s="876"/>
      <c r="R85" s="859"/>
      <c r="S85" s="860"/>
      <c r="T85" s="860"/>
      <c r="U85" s="860"/>
      <c r="V85" s="861"/>
      <c r="W85" s="214"/>
      <c r="X85" s="215"/>
      <c r="Y85" s="215"/>
      <c r="Z85" s="216"/>
      <c r="AA85" s="217"/>
      <c r="AB85" s="137">
        <f t="shared" si="0"/>
        <v>0</v>
      </c>
      <c r="AC85" s="227"/>
      <c r="AD85" s="227"/>
      <c r="AE85" s="228"/>
      <c r="AF85" s="310">
        <f t="shared" si="1"/>
        <v>0</v>
      </c>
      <c r="AG85" s="307"/>
      <c r="AH85" s="307"/>
      <c r="AI85" s="307"/>
      <c r="AJ85" s="166">
        <f t="shared" si="2"/>
        <v>0</v>
      </c>
      <c r="AK85" s="228"/>
      <c r="AL85" s="228"/>
      <c r="AM85" s="167">
        <f t="shared" si="3"/>
        <v>0</v>
      </c>
      <c r="AN85" s="228"/>
      <c r="AO85" s="228"/>
      <c r="AP85" s="228"/>
      <c r="AQ85" s="167">
        <f t="shared" si="4"/>
        <v>0</v>
      </c>
      <c r="AR85" s="228"/>
      <c r="AS85" s="235"/>
      <c r="AT85" s="235"/>
      <c r="AU85" s="236"/>
      <c r="AV85" s="237"/>
      <c r="AW85" s="238"/>
      <c r="AX85" s="239"/>
      <c r="AY85" s="137">
        <f t="shared" si="5"/>
        <v>0</v>
      </c>
      <c r="AZ85" s="227"/>
      <c r="BA85" s="227"/>
      <c r="BB85" s="228"/>
      <c r="BC85" s="134" t="str">
        <f>'別紙様式2-2 個表_処遇'!AH53</f>
        <v/>
      </c>
      <c r="BD85" s="228"/>
      <c r="BE85" s="228"/>
      <c r="BF85" s="145" t="str">
        <f t="shared" si="6"/>
        <v/>
      </c>
      <c r="BG85" s="148" t="str">
        <f t="shared" si="7"/>
        <v/>
      </c>
      <c r="BH85" s="134" t="str">
        <f>'別紙様式2-3 個表_特定'!AI53</f>
        <v/>
      </c>
      <c r="BI85" s="228"/>
      <c r="BJ85" s="235"/>
      <c r="BK85" s="235"/>
      <c r="BL85" s="134" t="str">
        <f t="shared" si="8"/>
        <v/>
      </c>
      <c r="BM85" s="140" t="str">
        <f t="shared" si="9"/>
        <v/>
      </c>
    </row>
    <row r="86" spans="2:65" ht="37.5" customHeight="1">
      <c r="B86" s="46">
        <f t="shared" si="11"/>
        <v>43</v>
      </c>
      <c r="C86" s="211"/>
      <c r="D86" s="212"/>
      <c r="E86" s="212"/>
      <c r="F86" s="212"/>
      <c r="G86" s="212"/>
      <c r="H86" s="212"/>
      <c r="I86" s="212"/>
      <c r="J86" s="212"/>
      <c r="K86" s="212"/>
      <c r="L86" s="213"/>
      <c r="M86" s="876"/>
      <c r="N86" s="876"/>
      <c r="O86" s="876"/>
      <c r="P86" s="876"/>
      <c r="Q86" s="876"/>
      <c r="R86" s="859"/>
      <c r="S86" s="860"/>
      <c r="T86" s="860"/>
      <c r="U86" s="860"/>
      <c r="V86" s="861"/>
      <c r="W86" s="214"/>
      <c r="X86" s="215"/>
      <c r="Y86" s="215"/>
      <c r="Z86" s="216"/>
      <c r="AA86" s="217"/>
      <c r="AB86" s="137">
        <f t="shared" si="0"/>
        <v>0</v>
      </c>
      <c r="AC86" s="227"/>
      <c r="AD86" s="227"/>
      <c r="AE86" s="228"/>
      <c r="AF86" s="310">
        <f t="shared" si="1"/>
        <v>0</v>
      </c>
      <c r="AG86" s="307"/>
      <c r="AH86" s="307"/>
      <c r="AI86" s="307"/>
      <c r="AJ86" s="166">
        <f t="shared" si="2"/>
        <v>0</v>
      </c>
      <c r="AK86" s="228"/>
      <c r="AL86" s="228"/>
      <c r="AM86" s="167">
        <f t="shared" si="3"/>
        <v>0</v>
      </c>
      <c r="AN86" s="228"/>
      <c r="AO86" s="228"/>
      <c r="AP86" s="228"/>
      <c r="AQ86" s="167">
        <f t="shared" si="4"/>
        <v>0</v>
      </c>
      <c r="AR86" s="228"/>
      <c r="AS86" s="235"/>
      <c r="AT86" s="235"/>
      <c r="AU86" s="236"/>
      <c r="AV86" s="237"/>
      <c r="AW86" s="238"/>
      <c r="AX86" s="239"/>
      <c r="AY86" s="137">
        <f t="shared" si="5"/>
        <v>0</v>
      </c>
      <c r="AZ86" s="227"/>
      <c r="BA86" s="227"/>
      <c r="BB86" s="228"/>
      <c r="BC86" s="134" t="str">
        <f>'別紙様式2-2 個表_処遇'!AH54</f>
        <v/>
      </c>
      <c r="BD86" s="228"/>
      <c r="BE86" s="228"/>
      <c r="BF86" s="145" t="str">
        <f t="shared" si="6"/>
        <v/>
      </c>
      <c r="BG86" s="148" t="str">
        <f t="shared" si="7"/>
        <v/>
      </c>
      <c r="BH86" s="134" t="str">
        <f>'別紙様式2-3 個表_特定'!AI54</f>
        <v/>
      </c>
      <c r="BI86" s="228"/>
      <c r="BJ86" s="235"/>
      <c r="BK86" s="235"/>
      <c r="BL86" s="134" t="str">
        <f t="shared" si="8"/>
        <v/>
      </c>
      <c r="BM86" s="140" t="str">
        <f t="shared" si="9"/>
        <v/>
      </c>
    </row>
    <row r="87" spans="2:65" ht="37.5" customHeight="1">
      <c r="B87" s="46">
        <f t="shared" si="11"/>
        <v>44</v>
      </c>
      <c r="C87" s="211"/>
      <c r="D87" s="212"/>
      <c r="E87" s="212"/>
      <c r="F87" s="212"/>
      <c r="G87" s="212"/>
      <c r="H87" s="212"/>
      <c r="I87" s="212"/>
      <c r="J87" s="212"/>
      <c r="K87" s="212"/>
      <c r="L87" s="213"/>
      <c r="M87" s="876"/>
      <c r="N87" s="876"/>
      <c r="O87" s="876"/>
      <c r="P87" s="876"/>
      <c r="Q87" s="876"/>
      <c r="R87" s="859"/>
      <c r="S87" s="860"/>
      <c r="T87" s="860"/>
      <c r="U87" s="860"/>
      <c r="V87" s="861"/>
      <c r="W87" s="214"/>
      <c r="X87" s="215"/>
      <c r="Y87" s="215"/>
      <c r="Z87" s="216"/>
      <c r="AA87" s="217"/>
      <c r="AB87" s="137">
        <f t="shared" si="0"/>
        <v>0</v>
      </c>
      <c r="AC87" s="227"/>
      <c r="AD87" s="227"/>
      <c r="AE87" s="228"/>
      <c r="AF87" s="310">
        <f t="shared" si="1"/>
        <v>0</v>
      </c>
      <c r="AG87" s="307"/>
      <c r="AH87" s="307"/>
      <c r="AI87" s="307"/>
      <c r="AJ87" s="166">
        <f t="shared" si="2"/>
        <v>0</v>
      </c>
      <c r="AK87" s="228"/>
      <c r="AL87" s="228"/>
      <c r="AM87" s="167">
        <f t="shared" si="3"/>
        <v>0</v>
      </c>
      <c r="AN87" s="228"/>
      <c r="AO87" s="228"/>
      <c r="AP87" s="228"/>
      <c r="AQ87" s="167">
        <f t="shared" si="4"/>
        <v>0</v>
      </c>
      <c r="AR87" s="228"/>
      <c r="AS87" s="235"/>
      <c r="AT87" s="235"/>
      <c r="AU87" s="236"/>
      <c r="AV87" s="237"/>
      <c r="AW87" s="238"/>
      <c r="AX87" s="239"/>
      <c r="AY87" s="137">
        <f t="shared" si="5"/>
        <v>0</v>
      </c>
      <c r="AZ87" s="227"/>
      <c r="BA87" s="227"/>
      <c r="BB87" s="228"/>
      <c r="BC87" s="134" t="str">
        <f>'別紙様式2-2 個表_処遇'!AH55</f>
        <v/>
      </c>
      <c r="BD87" s="228"/>
      <c r="BE87" s="228"/>
      <c r="BF87" s="145" t="str">
        <f t="shared" si="6"/>
        <v/>
      </c>
      <c r="BG87" s="148" t="str">
        <f t="shared" si="7"/>
        <v/>
      </c>
      <c r="BH87" s="134" t="str">
        <f>'別紙様式2-3 個表_特定'!AI55</f>
        <v/>
      </c>
      <c r="BI87" s="228"/>
      <c r="BJ87" s="235"/>
      <c r="BK87" s="235"/>
      <c r="BL87" s="134" t="str">
        <f t="shared" si="8"/>
        <v/>
      </c>
      <c r="BM87" s="140" t="str">
        <f t="shared" si="9"/>
        <v/>
      </c>
    </row>
    <row r="88" spans="2:65" ht="37.5" customHeight="1">
      <c r="B88" s="46">
        <f t="shared" si="11"/>
        <v>45</v>
      </c>
      <c r="C88" s="211"/>
      <c r="D88" s="212"/>
      <c r="E88" s="212"/>
      <c r="F88" s="212"/>
      <c r="G88" s="212"/>
      <c r="H88" s="212"/>
      <c r="I88" s="212"/>
      <c r="J88" s="212"/>
      <c r="K88" s="212"/>
      <c r="L88" s="213"/>
      <c r="M88" s="876"/>
      <c r="N88" s="876"/>
      <c r="O88" s="876"/>
      <c r="P88" s="876"/>
      <c r="Q88" s="876"/>
      <c r="R88" s="859"/>
      <c r="S88" s="860"/>
      <c r="T88" s="860"/>
      <c r="U88" s="860"/>
      <c r="V88" s="861"/>
      <c r="W88" s="214"/>
      <c r="X88" s="215"/>
      <c r="Y88" s="215"/>
      <c r="Z88" s="216"/>
      <c r="AA88" s="217"/>
      <c r="AB88" s="137">
        <f t="shared" si="0"/>
        <v>0</v>
      </c>
      <c r="AC88" s="227"/>
      <c r="AD88" s="227"/>
      <c r="AE88" s="228"/>
      <c r="AF88" s="310">
        <f t="shared" si="1"/>
        <v>0</v>
      </c>
      <c r="AG88" s="307"/>
      <c r="AH88" s="307"/>
      <c r="AI88" s="307"/>
      <c r="AJ88" s="166">
        <f t="shared" si="2"/>
        <v>0</v>
      </c>
      <c r="AK88" s="228"/>
      <c r="AL88" s="228"/>
      <c r="AM88" s="167">
        <f t="shared" si="3"/>
        <v>0</v>
      </c>
      <c r="AN88" s="228"/>
      <c r="AO88" s="228"/>
      <c r="AP88" s="228"/>
      <c r="AQ88" s="167">
        <f t="shared" si="4"/>
        <v>0</v>
      </c>
      <c r="AR88" s="228"/>
      <c r="AS88" s="235"/>
      <c r="AT88" s="235"/>
      <c r="AU88" s="236"/>
      <c r="AV88" s="237"/>
      <c r="AW88" s="238"/>
      <c r="AX88" s="239"/>
      <c r="AY88" s="137">
        <f t="shared" si="5"/>
        <v>0</v>
      </c>
      <c r="AZ88" s="227"/>
      <c r="BA88" s="227"/>
      <c r="BB88" s="228"/>
      <c r="BC88" s="134" t="str">
        <f>'別紙様式2-2 個表_処遇'!AH56</f>
        <v/>
      </c>
      <c r="BD88" s="228"/>
      <c r="BE88" s="228"/>
      <c r="BF88" s="145" t="str">
        <f t="shared" si="6"/>
        <v/>
      </c>
      <c r="BG88" s="148" t="str">
        <f t="shared" si="7"/>
        <v/>
      </c>
      <c r="BH88" s="134" t="str">
        <f>'別紙様式2-3 個表_特定'!AI56</f>
        <v/>
      </c>
      <c r="BI88" s="228"/>
      <c r="BJ88" s="235"/>
      <c r="BK88" s="235"/>
      <c r="BL88" s="134" t="str">
        <f t="shared" si="8"/>
        <v/>
      </c>
      <c r="BM88" s="140" t="str">
        <f t="shared" si="9"/>
        <v/>
      </c>
    </row>
    <row r="89" spans="2:65" ht="37.5" customHeight="1">
      <c r="B89" s="46">
        <f t="shared" si="11"/>
        <v>46</v>
      </c>
      <c r="C89" s="211"/>
      <c r="D89" s="212"/>
      <c r="E89" s="212"/>
      <c r="F89" s="212"/>
      <c r="G89" s="212"/>
      <c r="H89" s="212"/>
      <c r="I89" s="212"/>
      <c r="J89" s="212"/>
      <c r="K89" s="212"/>
      <c r="L89" s="213"/>
      <c r="M89" s="876"/>
      <c r="N89" s="876"/>
      <c r="O89" s="876"/>
      <c r="P89" s="876"/>
      <c r="Q89" s="876"/>
      <c r="R89" s="859"/>
      <c r="S89" s="860"/>
      <c r="T89" s="860"/>
      <c r="U89" s="860"/>
      <c r="V89" s="861"/>
      <c r="W89" s="214"/>
      <c r="X89" s="215"/>
      <c r="Y89" s="215"/>
      <c r="Z89" s="216"/>
      <c r="AA89" s="217"/>
      <c r="AB89" s="137">
        <f t="shared" si="0"/>
        <v>0</v>
      </c>
      <c r="AC89" s="227"/>
      <c r="AD89" s="227"/>
      <c r="AE89" s="228"/>
      <c r="AF89" s="310">
        <f t="shared" si="1"/>
        <v>0</v>
      </c>
      <c r="AG89" s="307"/>
      <c r="AH89" s="307"/>
      <c r="AI89" s="307"/>
      <c r="AJ89" s="166">
        <f t="shared" si="2"/>
        <v>0</v>
      </c>
      <c r="AK89" s="228"/>
      <c r="AL89" s="228"/>
      <c r="AM89" s="167">
        <f t="shared" si="3"/>
        <v>0</v>
      </c>
      <c r="AN89" s="228"/>
      <c r="AO89" s="228"/>
      <c r="AP89" s="228"/>
      <c r="AQ89" s="167">
        <f t="shared" si="4"/>
        <v>0</v>
      </c>
      <c r="AR89" s="228"/>
      <c r="AS89" s="235"/>
      <c r="AT89" s="235"/>
      <c r="AU89" s="236"/>
      <c r="AV89" s="237"/>
      <c r="AW89" s="238"/>
      <c r="AX89" s="239"/>
      <c r="AY89" s="137">
        <f t="shared" si="5"/>
        <v>0</v>
      </c>
      <c r="AZ89" s="227"/>
      <c r="BA89" s="227"/>
      <c r="BB89" s="228"/>
      <c r="BC89" s="134" t="str">
        <f>'別紙様式2-2 個表_処遇'!AH57</f>
        <v/>
      </c>
      <c r="BD89" s="228"/>
      <c r="BE89" s="228"/>
      <c r="BF89" s="145" t="str">
        <f t="shared" si="6"/>
        <v/>
      </c>
      <c r="BG89" s="148" t="str">
        <f t="shared" si="7"/>
        <v/>
      </c>
      <c r="BH89" s="134" t="str">
        <f>'別紙様式2-3 個表_特定'!AI57</f>
        <v/>
      </c>
      <c r="BI89" s="228"/>
      <c r="BJ89" s="235"/>
      <c r="BK89" s="235"/>
      <c r="BL89" s="134" t="str">
        <f t="shared" si="8"/>
        <v/>
      </c>
      <c r="BM89" s="140" t="str">
        <f t="shared" si="9"/>
        <v/>
      </c>
    </row>
    <row r="90" spans="2:65" ht="37.5" customHeight="1">
      <c r="B90" s="46">
        <f t="shared" si="11"/>
        <v>47</v>
      </c>
      <c r="C90" s="211"/>
      <c r="D90" s="212"/>
      <c r="E90" s="212"/>
      <c r="F90" s="212"/>
      <c r="G90" s="212"/>
      <c r="H90" s="212"/>
      <c r="I90" s="212"/>
      <c r="J90" s="212"/>
      <c r="K90" s="212"/>
      <c r="L90" s="213"/>
      <c r="M90" s="876"/>
      <c r="N90" s="876"/>
      <c r="O90" s="876"/>
      <c r="P90" s="876"/>
      <c r="Q90" s="876"/>
      <c r="R90" s="859"/>
      <c r="S90" s="860"/>
      <c r="T90" s="860"/>
      <c r="U90" s="860"/>
      <c r="V90" s="861"/>
      <c r="W90" s="214"/>
      <c r="X90" s="215"/>
      <c r="Y90" s="215"/>
      <c r="Z90" s="216"/>
      <c r="AA90" s="217"/>
      <c r="AB90" s="137">
        <f t="shared" si="0"/>
        <v>0</v>
      </c>
      <c r="AC90" s="227"/>
      <c r="AD90" s="227"/>
      <c r="AE90" s="228"/>
      <c r="AF90" s="310">
        <f t="shared" si="1"/>
        <v>0</v>
      </c>
      <c r="AG90" s="307"/>
      <c r="AH90" s="307"/>
      <c r="AI90" s="307"/>
      <c r="AJ90" s="166">
        <f t="shared" si="2"/>
        <v>0</v>
      </c>
      <c r="AK90" s="228"/>
      <c r="AL90" s="228"/>
      <c r="AM90" s="167">
        <f t="shared" si="3"/>
        <v>0</v>
      </c>
      <c r="AN90" s="228"/>
      <c r="AO90" s="228"/>
      <c r="AP90" s="228"/>
      <c r="AQ90" s="167">
        <f t="shared" si="4"/>
        <v>0</v>
      </c>
      <c r="AR90" s="228"/>
      <c r="AS90" s="235"/>
      <c r="AT90" s="235"/>
      <c r="AU90" s="236"/>
      <c r="AV90" s="237"/>
      <c r="AW90" s="238"/>
      <c r="AX90" s="239"/>
      <c r="AY90" s="137">
        <f t="shared" si="5"/>
        <v>0</v>
      </c>
      <c r="AZ90" s="227"/>
      <c r="BA90" s="227"/>
      <c r="BB90" s="228"/>
      <c r="BC90" s="134" t="str">
        <f>'別紙様式2-2 個表_処遇'!AH58</f>
        <v/>
      </c>
      <c r="BD90" s="228"/>
      <c r="BE90" s="228"/>
      <c r="BF90" s="145" t="str">
        <f t="shared" si="6"/>
        <v/>
      </c>
      <c r="BG90" s="148" t="str">
        <f t="shared" si="7"/>
        <v/>
      </c>
      <c r="BH90" s="134" t="str">
        <f>'別紙様式2-3 個表_特定'!AI58</f>
        <v/>
      </c>
      <c r="BI90" s="228"/>
      <c r="BJ90" s="235"/>
      <c r="BK90" s="235"/>
      <c r="BL90" s="134" t="str">
        <f t="shared" si="8"/>
        <v/>
      </c>
      <c r="BM90" s="140" t="str">
        <f t="shared" si="9"/>
        <v/>
      </c>
    </row>
    <row r="91" spans="2:65" ht="37.5" customHeight="1">
      <c r="B91" s="46">
        <f t="shared" si="11"/>
        <v>48</v>
      </c>
      <c r="C91" s="211"/>
      <c r="D91" s="212"/>
      <c r="E91" s="212"/>
      <c r="F91" s="212"/>
      <c r="G91" s="212"/>
      <c r="H91" s="212"/>
      <c r="I91" s="212"/>
      <c r="J91" s="212"/>
      <c r="K91" s="212"/>
      <c r="L91" s="213"/>
      <c r="M91" s="876"/>
      <c r="N91" s="876"/>
      <c r="O91" s="876"/>
      <c r="P91" s="876"/>
      <c r="Q91" s="876"/>
      <c r="R91" s="859"/>
      <c r="S91" s="860"/>
      <c r="T91" s="860"/>
      <c r="U91" s="860"/>
      <c r="V91" s="861"/>
      <c r="W91" s="214"/>
      <c r="X91" s="215"/>
      <c r="Y91" s="215"/>
      <c r="Z91" s="216"/>
      <c r="AA91" s="217"/>
      <c r="AB91" s="137">
        <f t="shared" si="0"/>
        <v>0</v>
      </c>
      <c r="AC91" s="227"/>
      <c r="AD91" s="227"/>
      <c r="AE91" s="228"/>
      <c r="AF91" s="310">
        <f t="shared" si="1"/>
        <v>0</v>
      </c>
      <c r="AG91" s="307"/>
      <c r="AH91" s="307"/>
      <c r="AI91" s="307"/>
      <c r="AJ91" s="166">
        <f t="shared" si="2"/>
        <v>0</v>
      </c>
      <c r="AK91" s="228"/>
      <c r="AL91" s="228"/>
      <c r="AM91" s="167">
        <f t="shared" si="3"/>
        <v>0</v>
      </c>
      <c r="AN91" s="228"/>
      <c r="AO91" s="228"/>
      <c r="AP91" s="228"/>
      <c r="AQ91" s="167">
        <f t="shared" si="4"/>
        <v>0</v>
      </c>
      <c r="AR91" s="228"/>
      <c r="AS91" s="235"/>
      <c r="AT91" s="235"/>
      <c r="AU91" s="236"/>
      <c r="AV91" s="237"/>
      <c r="AW91" s="238"/>
      <c r="AX91" s="239"/>
      <c r="AY91" s="137">
        <f t="shared" si="5"/>
        <v>0</v>
      </c>
      <c r="AZ91" s="227"/>
      <c r="BA91" s="227"/>
      <c r="BB91" s="228"/>
      <c r="BC91" s="134" t="str">
        <f>'別紙様式2-2 個表_処遇'!AH59</f>
        <v/>
      </c>
      <c r="BD91" s="228"/>
      <c r="BE91" s="228"/>
      <c r="BF91" s="145" t="str">
        <f t="shared" si="6"/>
        <v/>
      </c>
      <c r="BG91" s="148" t="str">
        <f t="shared" si="7"/>
        <v/>
      </c>
      <c r="BH91" s="134" t="str">
        <f>'別紙様式2-3 個表_特定'!AI59</f>
        <v/>
      </c>
      <c r="BI91" s="228"/>
      <c r="BJ91" s="235"/>
      <c r="BK91" s="235"/>
      <c r="BL91" s="134" t="str">
        <f t="shared" si="8"/>
        <v/>
      </c>
      <c r="BM91" s="140" t="str">
        <f t="shared" si="9"/>
        <v/>
      </c>
    </row>
    <row r="92" spans="2:65" ht="37.5" customHeight="1">
      <c r="B92" s="46">
        <f t="shared" si="11"/>
        <v>49</v>
      </c>
      <c r="C92" s="211"/>
      <c r="D92" s="212"/>
      <c r="E92" s="212"/>
      <c r="F92" s="212"/>
      <c r="G92" s="212"/>
      <c r="H92" s="212"/>
      <c r="I92" s="212"/>
      <c r="J92" s="212"/>
      <c r="K92" s="212"/>
      <c r="L92" s="213"/>
      <c r="M92" s="876"/>
      <c r="N92" s="876"/>
      <c r="O92" s="876"/>
      <c r="P92" s="876"/>
      <c r="Q92" s="876"/>
      <c r="R92" s="859"/>
      <c r="S92" s="860"/>
      <c r="T92" s="860"/>
      <c r="U92" s="860"/>
      <c r="V92" s="861"/>
      <c r="W92" s="214"/>
      <c r="X92" s="215"/>
      <c r="Y92" s="215"/>
      <c r="Z92" s="216"/>
      <c r="AA92" s="217"/>
      <c r="AB92" s="137">
        <f t="shared" si="0"/>
        <v>0</v>
      </c>
      <c r="AC92" s="227"/>
      <c r="AD92" s="227"/>
      <c r="AE92" s="228"/>
      <c r="AF92" s="310">
        <f t="shared" si="1"/>
        <v>0</v>
      </c>
      <c r="AG92" s="307"/>
      <c r="AH92" s="307"/>
      <c r="AI92" s="307"/>
      <c r="AJ92" s="166">
        <f t="shared" si="2"/>
        <v>0</v>
      </c>
      <c r="AK92" s="228"/>
      <c r="AL92" s="228"/>
      <c r="AM92" s="167">
        <f t="shared" si="3"/>
        <v>0</v>
      </c>
      <c r="AN92" s="228"/>
      <c r="AO92" s="228"/>
      <c r="AP92" s="228"/>
      <c r="AQ92" s="167">
        <f t="shared" si="4"/>
        <v>0</v>
      </c>
      <c r="AR92" s="228"/>
      <c r="AS92" s="235"/>
      <c r="AT92" s="235"/>
      <c r="AU92" s="236"/>
      <c r="AV92" s="237"/>
      <c r="AW92" s="238"/>
      <c r="AX92" s="239"/>
      <c r="AY92" s="137">
        <f t="shared" si="5"/>
        <v>0</v>
      </c>
      <c r="AZ92" s="227"/>
      <c r="BA92" s="227"/>
      <c r="BB92" s="228"/>
      <c r="BC92" s="134" t="str">
        <f>'別紙様式2-2 個表_処遇'!AH60</f>
        <v/>
      </c>
      <c r="BD92" s="228"/>
      <c r="BE92" s="228"/>
      <c r="BF92" s="145" t="str">
        <f t="shared" si="6"/>
        <v/>
      </c>
      <c r="BG92" s="148" t="str">
        <f t="shared" si="7"/>
        <v/>
      </c>
      <c r="BH92" s="134" t="str">
        <f>'別紙様式2-3 個表_特定'!AI60</f>
        <v/>
      </c>
      <c r="BI92" s="228"/>
      <c r="BJ92" s="235"/>
      <c r="BK92" s="235"/>
      <c r="BL92" s="134" t="str">
        <f t="shared" si="8"/>
        <v/>
      </c>
      <c r="BM92" s="140" t="str">
        <f t="shared" si="9"/>
        <v/>
      </c>
    </row>
    <row r="93" spans="2:65" ht="37.5" customHeight="1">
      <c r="B93" s="46">
        <f t="shared" si="11"/>
        <v>50</v>
      </c>
      <c r="C93" s="211"/>
      <c r="D93" s="212"/>
      <c r="E93" s="212"/>
      <c r="F93" s="212"/>
      <c r="G93" s="212"/>
      <c r="H93" s="212"/>
      <c r="I93" s="212"/>
      <c r="J93" s="212"/>
      <c r="K93" s="212"/>
      <c r="L93" s="213"/>
      <c r="M93" s="876"/>
      <c r="N93" s="876"/>
      <c r="O93" s="876"/>
      <c r="P93" s="876"/>
      <c r="Q93" s="876"/>
      <c r="R93" s="859"/>
      <c r="S93" s="860"/>
      <c r="T93" s="860"/>
      <c r="U93" s="860"/>
      <c r="V93" s="861"/>
      <c r="W93" s="214"/>
      <c r="X93" s="215"/>
      <c r="Y93" s="215"/>
      <c r="Z93" s="216"/>
      <c r="AA93" s="217"/>
      <c r="AB93" s="137">
        <f t="shared" si="0"/>
        <v>0</v>
      </c>
      <c r="AC93" s="227"/>
      <c r="AD93" s="227"/>
      <c r="AE93" s="228"/>
      <c r="AF93" s="310">
        <f t="shared" si="1"/>
        <v>0</v>
      </c>
      <c r="AG93" s="307"/>
      <c r="AH93" s="307"/>
      <c r="AI93" s="307"/>
      <c r="AJ93" s="166">
        <f t="shared" si="2"/>
        <v>0</v>
      </c>
      <c r="AK93" s="228"/>
      <c r="AL93" s="228"/>
      <c r="AM93" s="167">
        <f t="shared" si="3"/>
        <v>0</v>
      </c>
      <c r="AN93" s="228"/>
      <c r="AO93" s="228"/>
      <c r="AP93" s="228"/>
      <c r="AQ93" s="167">
        <f t="shared" si="4"/>
        <v>0</v>
      </c>
      <c r="AR93" s="228"/>
      <c r="AS93" s="235"/>
      <c r="AT93" s="235"/>
      <c r="AU93" s="236"/>
      <c r="AV93" s="237"/>
      <c r="AW93" s="238"/>
      <c r="AX93" s="239"/>
      <c r="AY93" s="137">
        <f t="shared" si="5"/>
        <v>0</v>
      </c>
      <c r="AZ93" s="227"/>
      <c r="BA93" s="227"/>
      <c r="BB93" s="228"/>
      <c r="BC93" s="134" t="str">
        <f>'別紙様式2-2 個表_処遇'!AH61</f>
        <v/>
      </c>
      <c r="BD93" s="228"/>
      <c r="BE93" s="228"/>
      <c r="BF93" s="145" t="str">
        <f t="shared" si="6"/>
        <v/>
      </c>
      <c r="BG93" s="148" t="str">
        <f t="shared" si="7"/>
        <v/>
      </c>
      <c r="BH93" s="134" t="str">
        <f>'別紙様式2-3 個表_特定'!AI61</f>
        <v/>
      </c>
      <c r="BI93" s="228"/>
      <c r="BJ93" s="235"/>
      <c r="BK93" s="235"/>
      <c r="BL93" s="134" t="str">
        <f t="shared" si="8"/>
        <v/>
      </c>
      <c r="BM93" s="140" t="str">
        <f t="shared" si="9"/>
        <v/>
      </c>
    </row>
    <row r="94" spans="2:65" ht="37.5" customHeight="1">
      <c r="B94" s="46">
        <f t="shared" si="11"/>
        <v>51</v>
      </c>
      <c r="C94" s="211"/>
      <c r="D94" s="212"/>
      <c r="E94" s="212"/>
      <c r="F94" s="212"/>
      <c r="G94" s="212"/>
      <c r="H94" s="212"/>
      <c r="I94" s="212"/>
      <c r="J94" s="212"/>
      <c r="K94" s="212"/>
      <c r="L94" s="213"/>
      <c r="M94" s="876"/>
      <c r="N94" s="876"/>
      <c r="O94" s="876"/>
      <c r="P94" s="876"/>
      <c r="Q94" s="876"/>
      <c r="R94" s="859"/>
      <c r="S94" s="860"/>
      <c r="T94" s="860"/>
      <c r="U94" s="860"/>
      <c r="V94" s="861"/>
      <c r="W94" s="214"/>
      <c r="X94" s="215"/>
      <c r="Y94" s="215"/>
      <c r="Z94" s="216"/>
      <c r="AA94" s="217"/>
      <c r="AB94" s="137">
        <f t="shared" si="0"/>
        <v>0</v>
      </c>
      <c r="AC94" s="227"/>
      <c r="AD94" s="227"/>
      <c r="AE94" s="228"/>
      <c r="AF94" s="310">
        <f t="shared" si="1"/>
        <v>0</v>
      </c>
      <c r="AG94" s="307"/>
      <c r="AH94" s="307"/>
      <c r="AI94" s="307"/>
      <c r="AJ94" s="166">
        <f t="shared" si="2"/>
        <v>0</v>
      </c>
      <c r="AK94" s="228"/>
      <c r="AL94" s="228"/>
      <c r="AM94" s="167">
        <f t="shared" si="3"/>
        <v>0</v>
      </c>
      <c r="AN94" s="228"/>
      <c r="AO94" s="228"/>
      <c r="AP94" s="228"/>
      <c r="AQ94" s="167">
        <f t="shared" si="4"/>
        <v>0</v>
      </c>
      <c r="AR94" s="228"/>
      <c r="AS94" s="235"/>
      <c r="AT94" s="235"/>
      <c r="AU94" s="236"/>
      <c r="AV94" s="237"/>
      <c r="AW94" s="238"/>
      <c r="AX94" s="239"/>
      <c r="AY94" s="137">
        <f t="shared" si="5"/>
        <v>0</v>
      </c>
      <c r="AZ94" s="227"/>
      <c r="BA94" s="227"/>
      <c r="BB94" s="228"/>
      <c r="BC94" s="134" t="str">
        <f>'別紙様式2-2 個表_処遇'!AH62</f>
        <v/>
      </c>
      <c r="BD94" s="228"/>
      <c r="BE94" s="228"/>
      <c r="BF94" s="145" t="str">
        <f t="shared" si="6"/>
        <v/>
      </c>
      <c r="BG94" s="148" t="str">
        <f t="shared" si="7"/>
        <v/>
      </c>
      <c r="BH94" s="134" t="str">
        <f>'別紙様式2-3 個表_特定'!AI62</f>
        <v/>
      </c>
      <c r="BI94" s="228"/>
      <c r="BJ94" s="235"/>
      <c r="BK94" s="235"/>
      <c r="BL94" s="134" t="str">
        <f t="shared" si="8"/>
        <v/>
      </c>
      <c r="BM94" s="140" t="str">
        <f t="shared" si="9"/>
        <v/>
      </c>
    </row>
    <row r="95" spans="2:65" ht="37.5" customHeight="1">
      <c r="B95" s="46">
        <f t="shared" si="11"/>
        <v>52</v>
      </c>
      <c r="C95" s="211"/>
      <c r="D95" s="212"/>
      <c r="E95" s="212"/>
      <c r="F95" s="212"/>
      <c r="G95" s="212"/>
      <c r="H95" s="212"/>
      <c r="I95" s="212"/>
      <c r="J95" s="212"/>
      <c r="K95" s="212"/>
      <c r="L95" s="213"/>
      <c r="M95" s="876"/>
      <c r="N95" s="876"/>
      <c r="O95" s="876"/>
      <c r="P95" s="876"/>
      <c r="Q95" s="876"/>
      <c r="R95" s="859"/>
      <c r="S95" s="860"/>
      <c r="T95" s="860"/>
      <c r="U95" s="860"/>
      <c r="V95" s="861"/>
      <c r="W95" s="214"/>
      <c r="X95" s="215"/>
      <c r="Y95" s="215"/>
      <c r="Z95" s="216"/>
      <c r="AA95" s="217"/>
      <c r="AB95" s="137">
        <f t="shared" si="0"/>
        <v>0</v>
      </c>
      <c r="AC95" s="227"/>
      <c r="AD95" s="227"/>
      <c r="AE95" s="228"/>
      <c r="AF95" s="310">
        <f t="shared" si="1"/>
        <v>0</v>
      </c>
      <c r="AG95" s="307"/>
      <c r="AH95" s="307"/>
      <c r="AI95" s="307"/>
      <c r="AJ95" s="166">
        <f t="shared" si="2"/>
        <v>0</v>
      </c>
      <c r="AK95" s="228"/>
      <c r="AL95" s="228"/>
      <c r="AM95" s="167">
        <f t="shared" si="3"/>
        <v>0</v>
      </c>
      <c r="AN95" s="228"/>
      <c r="AO95" s="228"/>
      <c r="AP95" s="228"/>
      <c r="AQ95" s="167">
        <f t="shared" si="4"/>
        <v>0</v>
      </c>
      <c r="AR95" s="228"/>
      <c r="AS95" s="235"/>
      <c r="AT95" s="235"/>
      <c r="AU95" s="236"/>
      <c r="AV95" s="237"/>
      <c r="AW95" s="238"/>
      <c r="AX95" s="239"/>
      <c r="AY95" s="137">
        <f t="shared" si="5"/>
        <v>0</v>
      </c>
      <c r="AZ95" s="227"/>
      <c r="BA95" s="227"/>
      <c r="BB95" s="228"/>
      <c r="BC95" s="134" t="str">
        <f>'別紙様式2-2 個表_処遇'!AH63</f>
        <v/>
      </c>
      <c r="BD95" s="228"/>
      <c r="BE95" s="228"/>
      <c r="BF95" s="145" t="str">
        <f t="shared" si="6"/>
        <v/>
      </c>
      <c r="BG95" s="148" t="str">
        <f t="shared" si="7"/>
        <v/>
      </c>
      <c r="BH95" s="134" t="str">
        <f>'別紙様式2-3 個表_特定'!AI63</f>
        <v/>
      </c>
      <c r="BI95" s="228"/>
      <c r="BJ95" s="235"/>
      <c r="BK95" s="235"/>
      <c r="BL95" s="134" t="str">
        <f t="shared" si="8"/>
        <v/>
      </c>
      <c r="BM95" s="140" t="str">
        <f t="shared" si="9"/>
        <v/>
      </c>
    </row>
    <row r="96" spans="2:65" ht="37.5" customHeight="1">
      <c r="B96" s="46">
        <f t="shared" si="11"/>
        <v>53</v>
      </c>
      <c r="C96" s="211"/>
      <c r="D96" s="212"/>
      <c r="E96" s="212"/>
      <c r="F96" s="212"/>
      <c r="G96" s="212"/>
      <c r="H96" s="212"/>
      <c r="I96" s="212"/>
      <c r="J96" s="212"/>
      <c r="K96" s="212"/>
      <c r="L96" s="213"/>
      <c r="M96" s="876"/>
      <c r="N96" s="876"/>
      <c r="O96" s="876"/>
      <c r="P96" s="876"/>
      <c r="Q96" s="876"/>
      <c r="R96" s="859"/>
      <c r="S96" s="860"/>
      <c r="T96" s="860"/>
      <c r="U96" s="860"/>
      <c r="V96" s="861"/>
      <c r="W96" s="214"/>
      <c r="X96" s="215"/>
      <c r="Y96" s="215"/>
      <c r="Z96" s="216"/>
      <c r="AA96" s="217"/>
      <c r="AB96" s="137">
        <f t="shared" si="0"/>
        <v>0</v>
      </c>
      <c r="AC96" s="227"/>
      <c r="AD96" s="227"/>
      <c r="AE96" s="228"/>
      <c r="AF96" s="310">
        <f t="shared" si="1"/>
        <v>0</v>
      </c>
      <c r="AG96" s="307"/>
      <c r="AH96" s="307"/>
      <c r="AI96" s="307"/>
      <c r="AJ96" s="166">
        <f t="shared" si="2"/>
        <v>0</v>
      </c>
      <c r="AK96" s="228"/>
      <c r="AL96" s="228"/>
      <c r="AM96" s="167">
        <f t="shared" si="3"/>
        <v>0</v>
      </c>
      <c r="AN96" s="228"/>
      <c r="AO96" s="228"/>
      <c r="AP96" s="228"/>
      <c r="AQ96" s="167">
        <f t="shared" si="4"/>
        <v>0</v>
      </c>
      <c r="AR96" s="228"/>
      <c r="AS96" s="235"/>
      <c r="AT96" s="235"/>
      <c r="AU96" s="236"/>
      <c r="AV96" s="237"/>
      <c r="AW96" s="238"/>
      <c r="AX96" s="239"/>
      <c r="AY96" s="137">
        <f t="shared" si="5"/>
        <v>0</v>
      </c>
      <c r="AZ96" s="227"/>
      <c r="BA96" s="227"/>
      <c r="BB96" s="228"/>
      <c r="BC96" s="134" t="str">
        <f>'別紙様式2-2 個表_処遇'!AH64</f>
        <v/>
      </c>
      <c r="BD96" s="228"/>
      <c r="BE96" s="228"/>
      <c r="BF96" s="145" t="str">
        <f t="shared" si="6"/>
        <v/>
      </c>
      <c r="BG96" s="148" t="str">
        <f t="shared" si="7"/>
        <v/>
      </c>
      <c r="BH96" s="134" t="str">
        <f>'別紙様式2-3 個表_特定'!AI64</f>
        <v/>
      </c>
      <c r="BI96" s="228"/>
      <c r="BJ96" s="235"/>
      <c r="BK96" s="235"/>
      <c r="BL96" s="134" t="str">
        <f t="shared" si="8"/>
        <v/>
      </c>
      <c r="BM96" s="140" t="str">
        <f t="shared" si="9"/>
        <v/>
      </c>
    </row>
    <row r="97" spans="2:65" ht="37.5" customHeight="1">
      <c r="B97" s="46">
        <f t="shared" si="11"/>
        <v>54</v>
      </c>
      <c r="C97" s="211"/>
      <c r="D97" s="212"/>
      <c r="E97" s="212"/>
      <c r="F97" s="212"/>
      <c r="G97" s="212"/>
      <c r="H97" s="212"/>
      <c r="I97" s="212"/>
      <c r="J97" s="212"/>
      <c r="K97" s="212"/>
      <c r="L97" s="213"/>
      <c r="M97" s="876"/>
      <c r="N97" s="876"/>
      <c r="O97" s="876"/>
      <c r="P97" s="876"/>
      <c r="Q97" s="876"/>
      <c r="R97" s="859"/>
      <c r="S97" s="860"/>
      <c r="T97" s="860"/>
      <c r="U97" s="860"/>
      <c r="V97" s="861"/>
      <c r="W97" s="214"/>
      <c r="X97" s="215"/>
      <c r="Y97" s="215"/>
      <c r="Z97" s="216"/>
      <c r="AA97" s="217"/>
      <c r="AB97" s="137">
        <f t="shared" si="0"/>
        <v>0</v>
      </c>
      <c r="AC97" s="227"/>
      <c r="AD97" s="227"/>
      <c r="AE97" s="228"/>
      <c r="AF97" s="310">
        <f t="shared" si="1"/>
        <v>0</v>
      </c>
      <c r="AG97" s="307"/>
      <c r="AH97" s="307"/>
      <c r="AI97" s="307"/>
      <c r="AJ97" s="166">
        <f t="shared" si="2"/>
        <v>0</v>
      </c>
      <c r="AK97" s="228"/>
      <c r="AL97" s="228"/>
      <c r="AM97" s="167">
        <f t="shared" si="3"/>
        <v>0</v>
      </c>
      <c r="AN97" s="228"/>
      <c r="AO97" s="228"/>
      <c r="AP97" s="228"/>
      <c r="AQ97" s="167">
        <f t="shared" si="4"/>
        <v>0</v>
      </c>
      <c r="AR97" s="228"/>
      <c r="AS97" s="235"/>
      <c r="AT97" s="235"/>
      <c r="AU97" s="236"/>
      <c r="AV97" s="237"/>
      <c r="AW97" s="238"/>
      <c r="AX97" s="239"/>
      <c r="AY97" s="137">
        <f t="shared" si="5"/>
        <v>0</v>
      </c>
      <c r="AZ97" s="227"/>
      <c r="BA97" s="227"/>
      <c r="BB97" s="228"/>
      <c r="BC97" s="134" t="str">
        <f>'別紙様式2-2 個表_処遇'!AH65</f>
        <v/>
      </c>
      <c r="BD97" s="228"/>
      <c r="BE97" s="228"/>
      <c r="BF97" s="145" t="str">
        <f t="shared" si="6"/>
        <v/>
      </c>
      <c r="BG97" s="148" t="str">
        <f t="shared" si="7"/>
        <v/>
      </c>
      <c r="BH97" s="134" t="str">
        <f>'別紙様式2-3 個表_特定'!AI65</f>
        <v/>
      </c>
      <c r="BI97" s="228"/>
      <c r="BJ97" s="235"/>
      <c r="BK97" s="235"/>
      <c r="BL97" s="134" t="str">
        <f t="shared" si="8"/>
        <v/>
      </c>
      <c r="BM97" s="140" t="str">
        <f t="shared" si="9"/>
        <v/>
      </c>
    </row>
    <row r="98" spans="2:65" ht="37.5" customHeight="1">
      <c r="B98" s="46">
        <f t="shared" si="11"/>
        <v>55</v>
      </c>
      <c r="C98" s="211"/>
      <c r="D98" s="212"/>
      <c r="E98" s="212"/>
      <c r="F98" s="212"/>
      <c r="G98" s="212"/>
      <c r="H98" s="212"/>
      <c r="I98" s="212"/>
      <c r="J98" s="212"/>
      <c r="K98" s="212"/>
      <c r="L98" s="213"/>
      <c r="M98" s="876"/>
      <c r="N98" s="876"/>
      <c r="O98" s="876"/>
      <c r="P98" s="876"/>
      <c r="Q98" s="876"/>
      <c r="R98" s="859"/>
      <c r="S98" s="860"/>
      <c r="T98" s="860"/>
      <c r="U98" s="860"/>
      <c r="V98" s="861"/>
      <c r="W98" s="214"/>
      <c r="X98" s="215"/>
      <c r="Y98" s="215"/>
      <c r="Z98" s="216"/>
      <c r="AA98" s="217"/>
      <c r="AB98" s="137">
        <f t="shared" si="0"/>
        <v>0</v>
      </c>
      <c r="AC98" s="227"/>
      <c r="AD98" s="227"/>
      <c r="AE98" s="228"/>
      <c r="AF98" s="310">
        <f t="shared" si="1"/>
        <v>0</v>
      </c>
      <c r="AG98" s="307"/>
      <c r="AH98" s="307"/>
      <c r="AI98" s="307"/>
      <c r="AJ98" s="166">
        <f t="shared" si="2"/>
        <v>0</v>
      </c>
      <c r="AK98" s="228"/>
      <c r="AL98" s="228"/>
      <c r="AM98" s="167">
        <f t="shared" si="3"/>
        <v>0</v>
      </c>
      <c r="AN98" s="228"/>
      <c r="AO98" s="228"/>
      <c r="AP98" s="228"/>
      <c r="AQ98" s="167">
        <f t="shared" si="4"/>
        <v>0</v>
      </c>
      <c r="AR98" s="228"/>
      <c r="AS98" s="235"/>
      <c r="AT98" s="235"/>
      <c r="AU98" s="236"/>
      <c r="AV98" s="237"/>
      <c r="AW98" s="238"/>
      <c r="AX98" s="239"/>
      <c r="AY98" s="137">
        <f t="shared" si="5"/>
        <v>0</v>
      </c>
      <c r="AZ98" s="227"/>
      <c r="BA98" s="227"/>
      <c r="BB98" s="228"/>
      <c r="BC98" s="134" t="str">
        <f>'別紙様式2-2 個表_処遇'!AH66</f>
        <v/>
      </c>
      <c r="BD98" s="228"/>
      <c r="BE98" s="228"/>
      <c r="BF98" s="145" t="str">
        <f t="shared" si="6"/>
        <v/>
      </c>
      <c r="BG98" s="148" t="str">
        <f t="shared" si="7"/>
        <v/>
      </c>
      <c r="BH98" s="134" t="str">
        <f>'別紙様式2-3 個表_特定'!AI66</f>
        <v/>
      </c>
      <c r="BI98" s="228"/>
      <c r="BJ98" s="235"/>
      <c r="BK98" s="235"/>
      <c r="BL98" s="134" t="str">
        <f t="shared" si="8"/>
        <v/>
      </c>
      <c r="BM98" s="140" t="str">
        <f t="shared" si="9"/>
        <v/>
      </c>
    </row>
    <row r="99" spans="2:65" ht="37.5" customHeight="1">
      <c r="B99" s="46">
        <f t="shared" si="11"/>
        <v>56</v>
      </c>
      <c r="C99" s="211"/>
      <c r="D99" s="212"/>
      <c r="E99" s="212"/>
      <c r="F99" s="212"/>
      <c r="G99" s="212"/>
      <c r="H99" s="212"/>
      <c r="I99" s="212"/>
      <c r="J99" s="212"/>
      <c r="K99" s="212"/>
      <c r="L99" s="213"/>
      <c r="M99" s="876"/>
      <c r="N99" s="876"/>
      <c r="O99" s="876"/>
      <c r="P99" s="876"/>
      <c r="Q99" s="876"/>
      <c r="R99" s="859"/>
      <c r="S99" s="860"/>
      <c r="T99" s="860"/>
      <c r="U99" s="860"/>
      <c r="V99" s="861"/>
      <c r="W99" s="214"/>
      <c r="X99" s="215"/>
      <c r="Y99" s="215"/>
      <c r="Z99" s="216"/>
      <c r="AA99" s="217"/>
      <c r="AB99" s="137">
        <f t="shared" si="0"/>
        <v>0</v>
      </c>
      <c r="AC99" s="227"/>
      <c r="AD99" s="227"/>
      <c r="AE99" s="228"/>
      <c r="AF99" s="310">
        <f t="shared" si="1"/>
        <v>0</v>
      </c>
      <c r="AG99" s="307"/>
      <c r="AH99" s="307"/>
      <c r="AI99" s="307"/>
      <c r="AJ99" s="166">
        <f t="shared" si="2"/>
        <v>0</v>
      </c>
      <c r="AK99" s="228"/>
      <c r="AL99" s="228"/>
      <c r="AM99" s="167">
        <f t="shared" si="3"/>
        <v>0</v>
      </c>
      <c r="AN99" s="228"/>
      <c r="AO99" s="228"/>
      <c r="AP99" s="228"/>
      <c r="AQ99" s="167">
        <f t="shared" si="4"/>
        <v>0</v>
      </c>
      <c r="AR99" s="228"/>
      <c r="AS99" s="235"/>
      <c r="AT99" s="235"/>
      <c r="AU99" s="236"/>
      <c r="AV99" s="237"/>
      <c r="AW99" s="238"/>
      <c r="AX99" s="239"/>
      <c r="AY99" s="137">
        <f t="shared" si="5"/>
        <v>0</v>
      </c>
      <c r="AZ99" s="227"/>
      <c r="BA99" s="227"/>
      <c r="BB99" s="228"/>
      <c r="BC99" s="134" t="str">
        <f>'別紙様式2-2 個表_処遇'!AH67</f>
        <v/>
      </c>
      <c r="BD99" s="228"/>
      <c r="BE99" s="228"/>
      <c r="BF99" s="145" t="str">
        <f t="shared" si="6"/>
        <v/>
      </c>
      <c r="BG99" s="148" t="str">
        <f t="shared" si="7"/>
        <v/>
      </c>
      <c r="BH99" s="134" t="str">
        <f>'別紙様式2-3 個表_特定'!AI67</f>
        <v/>
      </c>
      <c r="BI99" s="228"/>
      <c r="BJ99" s="235"/>
      <c r="BK99" s="235"/>
      <c r="BL99" s="134" t="str">
        <f t="shared" si="8"/>
        <v/>
      </c>
      <c r="BM99" s="140" t="str">
        <f t="shared" si="9"/>
        <v/>
      </c>
    </row>
    <row r="100" spans="2:65" ht="37.5" customHeight="1">
      <c r="B100" s="46">
        <f t="shared" si="11"/>
        <v>57</v>
      </c>
      <c r="C100" s="211"/>
      <c r="D100" s="212"/>
      <c r="E100" s="212"/>
      <c r="F100" s="212"/>
      <c r="G100" s="212"/>
      <c r="H100" s="212"/>
      <c r="I100" s="212"/>
      <c r="J100" s="212"/>
      <c r="K100" s="212"/>
      <c r="L100" s="213"/>
      <c r="M100" s="876"/>
      <c r="N100" s="876"/>
      <c r="O100" s="876"/>
      <c r="P100" s="876"/>
      <c r="Q100" s="876"/>
      <c r="R100" s="859"/>
      <c r="S100" s="860"/>
      <c r="T100" s="860"/>
      <c r="U100" s="860"/>
      <c r="V100" s="861"/>
      <c r="W100" s="214"/>
      <c r="X100" s="215"/>
      <c r="Y100" s="215"/>
      <c r="Z100" s="216"/>
      <c r="AA100" s="217"/>
      <c r="AB100" s="137">
        <f t="shared" si="0"/>
        <v>0</v>
      </c>
      <c r="AC100" s="227"/>
      <c r="AD100" s="227"/>
      <c r="AE100" s="228"/>
      <c r="AF100" s="310">
        <f t="shared" si="1"/>
        <v>0</v>
      </c>
      <c r="AG100" s="307"/>
      <c r="AH100" s="307"/>
      <c r="AI100" s="307"/>
      <c r="AJ100" s="166">
        <f t="shared" si="2"/>
        <v>0</v>
      </c>
      <c r="AK100" s="228"/>
      <c r="AL100" s="228"/>
      <c r="AM100" s="167">
        <f t="shared" si="3"/>
        <v>0</v>
      </c>
      <c r="AN100" s="228"/>
      <c r="AO100" s="228"/>
      <c r="AP100" s="228"/>
      <c r="AQ100" s="167">
        <f t="shared" si="4"/>
        <v>0</v>
      </c>
      <c r="AR100" s="228"/>
      <c r="AS100" s="235"/>
      <c r="AT100" s="235"/>
      <c r="AU100" s="236"/>
      <c r="AV100" s="237"/>
      <c r="AW100" s="238"/>
      <c r="AX100" s="239"/>
      <c r="AY100" s="137">
        <f t="shared" si="5"/>
        <v>0</v>
      </c>
      <c r="AZ100" s="227"/>
      <c r="BA100" s="227"/>
      <c r="BB100" s="228"/>
      <c r="BC100" s="134" t="str">
        <f>'別紙様式2-2 個表_処遇'!AH68</f>
        <v/>
      </c>
      <c r="BD100" s="228"/>
      <c r="BE100" s="228"/>
      <c r="BF100" s="145" t="str">
        <f t="shared" si="6"/>
        <v/>
      </c>
      <c r="BG100" s="148" t="str">
        <f t="shared" si="7"/>
        <v/>
      </c>
      <c r="BH100" s="134" t="str">
        <f>'別紙様式2-3 個表_特定'!AI68</f>
        <v/>
      </c>
      <c r="BI100" s="228"/>
      <c r="BJ100" s="235"/>
      <c r="BK100" s="235"/>
      <c r="BL100" s="134" t="str">
        <f t="shared" si="8"/>
        <v/>
      </c>
      <c r="BM100" s="140" t="str">
        <f t="shared" si="9"/>
        <v/>
      </c>
    </row>
    <row r="101" spans="2:65" ht="37.5" customHeight="1">
      <c r="B101" s="46">
        <f t="shared" si="11"/>
        <v>58</v>
      </c>
      <c r="C101" s="211"/>
      <c r="D101" s="212"/>
      <c r="E101" s="212"/>
      <c r="F101" s="212"/>
      <c r="G101" s="212"/>
      <c r="H101" s="212"/>
      <c r="I101" s="212"/>
      <c r="J101" s="212"/>
      <c r="K101" s="212"/>
      <c r="L101" s="213"/>
      <c r="M101" s="876"/>
      <c r="N101" s="876"/>
      <c r="O101" s="876"/>
      <c r="P101" s="876"/>
      <c r="Q101" s="876"/>
      <c r="R101" s="859"/>
      <c r="S101" s="860"/>
      <c r="T101" s="860"/>
      <c r="U101" s="860"/>
      <c r="V101" s="861"/>
      <c r="W101" s="214"/>
      <c r="X101" s="215"/>
      <c r="Y101" s="215"/>
      <c r="Z101" s="216"/>
      <c r="AA101" s="217"/>
      <c r="AB101" s="137">
        <f t="shared" si="0"/>
        <v>0</v>
      </c>
      <c r="AC101" s="227"/>
      <c r="AD101" s="227"/>
      <c r="AE101" s="228"/>
      <c r="AF101" s="310">
        <f t="shared" si="1"/>
        <v>0</v>
      </c>
      <c r="AG101" s="307"/>
      <c r="AH101" s="307"/>
      <c r="AI101" s="307"/>
      <c r="AJ101" s="166">
        <f t="shared" si="2"/>
        <v>0</v>
      </c>
      <c r="AK101" s="228"/>
      <c r="AL101" s="228"/>
      <c r="AM101" s="167">
        <f t="shared" si="3"/>
        <v>0</v>
      </c>
      <c r="AN101" s="228"/>
      <c r="AO101" s="228"/>
      <c r="AP101" s="228"/>
      <c r="AQ101" s="167">
        <f t="shared" si="4"/>
        <v>0</v>
      </c>
      <c r="AR101" s="228"/>
      <c r="AS101" s="235"/>
      <c r="AT101" s="235"/>
      <c r="AU101" s="236"/>
      <c r="AV101" s="237"/>
      <c r="AW101" s="238"/>
      <c r="AX101" s="239"/>
      <c r="AY101" s="137">
        <f t="shared" si="5"/>
        <v>0</v>
      </c>
      <c r="AZ101" s="227"/>
      <c r="BA101" s="227"/>
      <c r="BB101" s="228"/>
      <c r="BC101" s="134" t="str">
        <f>'別紙様式2-2 個表_処遇'!AH69</f>
        <v/>
      </c>
      <c r="BD101" s="228"/>
      <c r="BE101" s="228"/>
      <c r="BF101" s="145" t="str">
        <f t="shared" si="6"/>
        <v/>
      </c>
      <c r="BG101" s="148" t="str">
        <f t="shared" si="7"/>
        <v/>
      </c>
      <c r="BH101" s="134" t="str">
        <f>'別紙様式2-3 個表_特定'!AI69</f>
        <v/>
      </c>
      <c r="BI101" s="228"/>
      <c r="BJ101" s="235"/>
      <c r="BK101" s="235"/>
      <c r="BL101" s="134" t="str">
        <f t="shared" si="8"/>
        <v/>
      </c>
      <c r="BM101" s="140" t="str">
        <f t="shared" si="9"/>
        <v/>
      </c>
    </row>
    <row r="102" spans="2:65" ht="37.5" customHeight="1">
      <c r="B102" s="46">
        <f t="shared" si="11"/>
        <v>59</v>
      </c>
      <c r="C102" s="211"/>
      <c r="D102" s="212"/>
      <c r="E102" s="212"/>
      <c r="F102" s="212"/>
      <c r="G102" s="212"/>
      <c r="H102" s="212"/>
      <c r="I102" s="212"/>
      <c r="J102" s="212"/>
      <c r="K102" s="212"/>
      <c r="L102" s="213"/>
      <c r="M102" s="876"/>
      <c r="N102" s="876"/>
      <c r="O102" s="876"/>
      <c r="P102" s="876"/>
      <c r="Q102" s="876"/>
      <c r="R102" s="859"/>
      <c r="S102" s="860"/>
      <c r="T102" s="860"/>
      <c r="U102" s="860"/>
      <c r="V102" s="861"/>
      <c r="W102" s="214"/>
      <c r="X102" s="215"/>
      <c r="Y102" s="215"/>
      <c r="Z102" s="216"/>
      <c r="AA102" s="217"/>
      <c r="AB102" s="137">
        <f t="shared" si="0"/>
        <v>0</v>
      </c>
      <c r="AC102" s="227"/>
      <c r="AD102" s="227"/>
      <c r="AE102" s="228"/>
      <c r="AF102" s="310">
        <f t="shared" si="1"/>
        <v>0</v>
      </c>
      <c r="AG102" s="307"/>
      <c r="AH102" s="307"/>
      <c r="AI102" s="307"/>
      <c r="AJ102" s="166">
        <f t="shared" si="2"/>
        <v>0</v>
      </c>
      <c r="AK102" s="228"/>
      <c r="AL102" s="228"/>
      <c r="AM102" s="167">
        <f t="shared" si="3"/>
        <v>0</v>
      </c>
      <c r="AN102" s="228"/>
      <c r="AO102" s="228"/>
      <c r="AP102" s="228"/>
      <c r="AQ102" s="167">
        <f t="shared" si="4"/>
        <v>0</v>
      </c>
      <c r="AR102" s="228"/>
      <c r="AS102" s="235"/>
      <c r="AT102" s="235"/>
      <c r="AU102" s="236"/>
      <c r="AV102" s="237"/>
      <c r="AW102" s="238"/>
      <c r="AX102" s="239"/>
      <c r="AY102" s="137">
        <f t="shared" si="5"/>
        <v>0</v>
      </c>
      <c r="AZ102" s="227"/>
      <c r="BA102" s="227"/>
      <c r="BB102" s="228"/>
      <c r="BC102" s="134" t="str">
        <f>'別紙様式2-2 個表_処遇'!AH70</f>
        <v/>
      </c>
      <c r="BD102" s="228"/>
      <c r="BE102" s="228"/>
      <c r="BF102" s="145" t="str">
        <f t="shared" si="6"/>
        <v/>
      </c>
      <c r="BG102" s="148" t="str">
        <f t="shared" si="7"/>
        <v/>
      </c>
      <c r="BH102" s="134" t="str">
        <f>'別紙様式2-3 個表_特定'!AI70</f>
        <v/>
      </c>
      <c r="BI102" s="228"/>
      <c r="BJ102" s="235"/>
      <c r="BK102" s="235"/>
      <c r="BL102" s="134" t="str">
        <f t="shared" si="8"/>
        <v/>
      </c>
      <c r="BM102" s="140" t="str">
        <f t="shared" si="9"/>
        <v/>
      </c>
    </row>
    <row r="103" spans="2:65" ht="37.5" customHeight="1">
      <c r="B103" s="46">
        <f t="shared" si="11"/>
        <v>60</v>
      </c>
      <c r="C103" s="211"/>
      <c r="D103" s="212"/>
      <c r="E103" s="212"/>
      <c r="F103" s="212"/>
      <c r="G103" s="212"/>
      <c r="H103" s="212"/>
      <c r="I103" s="212"/>
      <c r="J103" s="212"/>
      <c r="K103" s="212"/>
      <c r="L103" s="213"/>
      <c r="M103" s="876"/>
      <c r="N103" s="876"/>
      <c r="O103" s="876"/>
      <c r="P103" s="876"/>
      <c r="Q103" s="876"/>
      <c r="R103" s="859"/>
      <c r="S103" s="860"/>
      <c r="T103" s="860"/>
      <c r="U103" s="860"/>
      <c r="V103" s="861"/>
      <c r="W103" s="214"/>
      <c r="X103" s="215"/>
      <c r="Y103" s="215"/>
      <c r="Z103" s="216"/>
      <c r="AA103" s="217"/>
      <c r="AB103" s="137">
        <f t="shared" si="0"/>
        <v>0</v>
      </c>
      <c r="AC103" s="227"/>
      <c r="AD103" s="227"/>
      <c r="AE103" s="228"/>
      <c r="AF103" s="310">
        <f t="shared" si="1"/>
        <v>0</v>
      </c>
      <c r="AG103" s="307"/>
      <c r="AH103" s="307"/>
      <c r="AI103" s="307"/>
      <c r="AJ103" s="166">
        <f t="shared" si="2"/>
        <v>0</v>
      </c>
      <c r="AK103" s="228"/>
      <c r="AL103" s="228"/>
      <c r="AM103" s="167">
        <f t="shared" si="3"/>
        <v>0</v>
      </c>
      <c r="AN103" s="228"/>
      <c r="AO103" s="228"/>
      <c r="AP103" s="228"/>
      <c r="AQ103" s="167">
        <f t="shared" si="4"/>
        <v>0</v>
      </c>
      <c r="AR103" s="228"/>
      <c r="AS103" s="235"/>
      <c r="AT103" s="235"/>
      <c r="AU103" s="236"/>
      <c r="AV103" s="237"/>
      <c r="AW103" s="238"/>
      <c r="AX103" s="239"/>
      <c r="AY103" s="137">
        <f t="shared" si="5"/>
        <v>0</v>
      </c>
      <c r="AZ103" s="227"/>
      <c r="BA103" s="227"/>
      <c r="BB103" s="228"/>
      <c r="BC103" s="134" t="str">
        <f>'別紙様式2-2 個表_処遇'!AH71</f>
        <v/>
      </c>
      <c r="BD103" s="228"/>
      <c r="BE103" s="228"/>
      <c r="BF103" s="145" t="str">
        <f t="shared" si="6"/>
        <v/>
      </c>
      <c r="BG103" s="148" t="str">
        <f t="shared" si="7"/>
        <v/>
      </c>
      <c r="BH103" s="134" t="str">
        <f>'別紙様式2-3 個表_特定'!AI71</f>
        <v/>
      </c>
      <c r="BI103" s="228"/>
      <c r="BJ103" s="235"/>
      <c r="BK103" s="235"/>
      <c r="BL103" s="134" t="str">
        <f t="shared" si="8"/>
        <v/>
      </c>
      <c r="BM103" s="140" t="str">
        <f t="shared" si="9"/>
        <v/>
      </c>
    </row>
    <row r="104" spans="2:65" ht="37.5" customHeight="1">
      <c r="B104" s="46">
        <f t="shared" si="11"/>
        <v>61</v>
      </c>
      <c r="C104" s="211"/>
      <c r="D104" s="212"/>
      <c r="E104" s="212"/>
      <c r="F104" s="212"/>
      <c r="G104" s="212"/>
      <c r="H104" s="212"/>
      <c r="I104" s="212"/>
      <c r="J104" s="212"/>
      <c r="K104" s="212"/>
      <c r="L104" s="213"/>
      <c r="M104" s="876"/>
      <c r="N104" s="876"/>
      <c r="O104" s="876"/>
      <c r="P104" s="876"/>
      <c r="Q104" s="876"/>
      <c r="R104" s="859"/>
      <c r="S104" s="860"/>
      <c r="T104" s="860"/>
      <c r="U104" s="860"/>
      <c r="V104" s="861"/>
      <c r="W104" s="214"/>
      <c r="X104" s="215"/>
      <c r="Y104" s="215"/>
      <c r="Z104" s="216"/>
      <c r="AA104" s="217"/>
      <c r="AB104" s="137">
        <f t="shared" si="0"/>
        <v>0</v>
      </c>
      <c r="AC104" s="227"/>
      <c r="AD104" s="227"/>
      <c r="AE104" s="228"/>
      <c r="AF104" s="310">
        <f t="shared" si="1"/>
        <v>0</v>
      </c>
      <c r="AG104" s="307"/>
      <c r="AH104" s="307"/>
      <c r="AI104" s="307"/>
      <c r="AJ104" s="166">
        <f t="shared" si="2"/>
        <v>0</v>
      </c>
      <c r="AK104" s="228"/>
      <c r="AL104" s="228"/>
      <c r="AM104" s="167">
        <f t="shared" si="3"/>
        <v>0</v>
      </c>
      <c r="AN104" s="228"/>
      <c r="AO104" s="228"/>
      <c r="AP104" s="228"/>
      <c r="AQ104" s="167">
        <f t="shared" si="4"/>
        <v>0</v>
      </c>
      <c r="AR104" s="228"/>
      <c r="AS104" s="235"/>
      <c r="AT104" s="235"/>
      <c r="AU104" s="236"/>
      <c r="AV104" s="237"/>
      <c r="AW104" s="238"/>
      <c r="AX104" s="239"/>
      <c r="AY104" s="137">
        <f t="shared" si="5"/>
        <v>0</v>
      </c>
      <c r="AZ104" s="227"/>
      <c r="BA104" s="227"/>
      <c r="BB104" s="228"/>
      <c r="BC104" s="134" t="str">
        <f>'別紙様式2-2 個表_処遇'!AH72</f>
        <v/>
      </c>
      <c r="BD104" s="228"/>
      <c r="BE104" s="228"/>
      <c r="BF104" s="145" t="str">
        <f t="shared" si="6"/>
        <v/>
      </c>
      <c r="BG104" s="148" t="str">
        <f t="shared" si="7"/>
        <v/>
      </c>
      <c r="BH104" s="134" t="str">
        <f>'別紙様式2-3 個表_特定'!AI72</f>
        <v/>
      </c>
      <c r="BI104" s="228"/>
      <c r="BJ104" s="235"/>
      <c r="BK104" s="235"/>
      <c r="BL104" s="134" t="str">
        <f t="shared" si="8"/>
        <v/>
      </c>
      <c r="BM104" s="140" t="str">
        <f t="shared" si="9"/>
        <v/>
      </c>
    </row>
    <row r="105" spans="2:65" ht="37.5" customHeight="1">
      <c r="B105" s="46">
        <f t="shared" si="11"/>
        <v>62</v>
      </c>
      <c r="C105" s="211"/>
      <c r="D105" s="212"/>
      <c r="E105" s="212"/>
      <c r="F105" s="212"/>
      <c r="G105" s="212"/>
      <c r="H105" s="212"/>
      <c r="I105" s="212"/>
      <c r="J105" s="212"/>
      <c r="K105" s="212"/>
      <c r="L105" s="213"/>
      <c r="M105" s="876"/>
      <c r="N105" s="876"/>
      <c r="O105" s="876"/>
      <c r="P105" s="876"/>
      <c r="Q105" s="876"/>
      <c r="R105" s="859"/>
      <c r="S105" s="860"/>
      <c r="T105" s="860"/>
      <c r="U105" s="860"/>
      <c r="V105" s="861"/>
      <c r="W105" s="214"/>
      <c r="X105" s="215"/>
      <c r="Y105" s="215"/>
      <c r="Z105" s="216"/>
      <c r="AA105" s="217"/>
      <c r="AB105" s="137">
        <f t="shared" si="0"/>
        <v>0</v>
      </c>
      <c r="AC105" s="227"/>
      <c r="AD105" s="227"/>
      <c r="AE105" s="228"/>
      <c r="AF105" s="310">
        <f t="shared" si="1"/>
        <v>0</v>
      </c>
      <c r="AG105" s="307"/>
      <c r="AH105" s="307"/>
      <c r="AI105" s="307"/>
      <c r="AJ105" s="166">
        <f t="shared" si="2"/>
        <v>0</v>
      </c>
      <c r="AK105" s="228"/>
      <c r="AL105" s="228"/>
      <c r="AM105" s="167">
        <f t="shared" si="3"/>
        <v>0</v>
      </c>
      <c r="AN105" s="228"/>
      <c r="AO105" s="228"/>
      <c r="AP105" s="228"/>
      <c r="AQ105" s="167">
        <f t="shared" si="4"/>
        <v>0</v>
      </c>
      <c r="AR105" s="228"/>
      <c r="AS105" s="235"/>
      <c r="AT105" s="235"/>
      <c r="AU105" s="236"/>
      <c r="AV105" s="237"/>
      <c r="AW105" s="238"/>
      <c r="AX105" s="239"/>
      <c r="AY105" s="137">
        <f t="shared" si="5"/>
        <v>0</v>
      </c>
      <c r="AZ105" s="227"/>
      <c r="BA105" s="227"/>
      <c r="BB105" s="228"/>
      <c r="BC105" s="134" t="str">
        <f>'別紙様式2-2 個表_処遇'!AH73</f>
        <v/>
      </c>
      <c r="BD105" s="228"/>
      <c r="BE105" s="228"/>
      <c r="BF105" s="145" t="str">
        <f t="shared" si="6"/>
        <v/>
      </c>
      <c r="BG105" s="148" t="str">
        <f t="shared" si="7"/>
        <v/>
      </c>
      <c r="BH105" s="134" t="str">
        <f>'別紙様式2-3 個表_特定'!AI73</f>
        <v/>
      </c>
      <c r="BI105" s="228"/>
      <c r="BJ105" s="235"/>
      <c r="BK105" s="235"/>
      <c r="BL105" s="134" t="str">
        <f t="shared" si="8"/>
        <v/>
      </c>
      <c r="BM105" s="140" t="str">
        <f t="shared" si="9"/>
        <v/>
      </c>
    </row>
    <row r="106" spans="2:65" ht="37.5" customHeight="1">
      <c r="B106" s="46">
        <f t="shared" si="11"/>
        <v>63</v>
      </c>
      <c r="C106" s="211"/>
      <c r="D106" s="212"/>
      <c r="E106" s="212"/>
      <c r="F106" s="212"/>
      <c r="G106" s="212"/>
      <c r="H106" s="212"/>
      <c r="I106" s="212"/>
      <c r="J106" s="212"/>
      <c r="K106" s="212"/>
      <c r="L106" s="213"/>
      <c r="M106" s="876"/>
      <c r="N106" s="876"/>
      <c r="O106" s="876"/>
      <c r="P106" s="876"/>
      <c r="Q106" s="876"/>
      <c r="R106" s="859"/>
      <c r="S106" s="860"/>
      <c r="T106" s="860"/>
      <c r="U106" s="860"/>
      <c r="V106" s="861"/>
      <c r="W106" s="214"/>
      <c r="X106" s="215"/>
      <c r="Y106" s="215"/>
      <c r="Z106" s="216"/>
      <c r="AA106" s="217"/>
      <c r="AB106" s="137">
        <f t="shared" si="0"/>
        <v>0</v>
      </c>
      <c r="AC106" s="227"/>
      <c r="AD106" s="227"/>
      <c r="AE106" s="228"/>
      <c r="AF106" s="310">
        <f t="shared" si="1"/>
        <v>0</v>
      </c>
      <c r="AG106" s="307"/>
      <c r="AH106" s="307"/>
      <c r="AI106" s="307"/>
      <c r="AJ106" s="166">
        <f t="shared" si="2"/>
        <v>0</v>
      </c>
      <c r="AK106" s="228"/>
      <c r="AL106" s="228"/>
      <c r="AM106" s="167">
        <f t="shared" si="3"/>
        <v>0</v>
      </c>
      <c r="AN106" s="228"/>
      <c r="AO106" s="228"/>
      <c r="AP106" s="228"/>
      <c r="AQ106" s="167">
        <f t="shared" si="4"/>
        <v>0</v>
      </c>
      <c r="AR106" s="228"/>
      <c r="AS106" s="235"/>
      <c r="AT106" s="235"/>
      <c r="AU106" s="236"/>
      <c r="AV106" s="237"/>
      <c r="AW106" s="238"/>
      <c r="AX106" s="239"/>
      <c r="AY106" s="137">
        <f t="shared" si="5"/>
        <v>0</v>
      </c>
      <c r="AZ106" s="227"/>
      <c r="BA106" s="227"/>
      <c r="BB106" s="228"/>
      <c r="BC106" s="134" t="str">
        <f>'別紙様式2-2 個表_処遇'!AH74</f>
        <v/>
      </c>
      <c r="BD106" s="228"/>
      <c r="BE106" s="228"/>
      <c r="BF106" s="145" t="str">
        <f t="shared" si="6"/>
        <v/>
      </c>
      <c r="BG106" s="148" t="str">
        <f t="shared" si="7"/>
        <v/>
      </c>
      <c r="BH106" s="134" t="str">
        <f>'別紙様式2-3 個表_特定'!AI74</f>
        <v/>
      </c>
      <c r="BI106" s="228"/>
      <c r="BJ106" s="235"/>
      <c r="BK106" s="235"/>
      <c r="BL106" s="134" t="str">
        <f t="shared" si="8"/>
        <v/>
      </c>
      <c r="BM106" s="140" t="str">
        <f t="shared" si="9"/>
        <v/>
      </c>
    </row>
    <row r="107" spans="2:65" ht="37.5" customHeight="1">
      <c r="B107" s="46">
        <f t="shared" si="11"/>
        <v>64</v>
      </c>
      <c r="C107" s="211"/>
      <c r="D107" s="212"/>
      <c r="E107" s="212"/>
      <c r="F107" s="212"/>
      <c r="G107" s="212"/>
      <c r="H107" s="212"/>
      <c r="I107" s="212"/>
      <c r="J107" s="212"/>
      <c r="K107" s="212"/>
      <c r="L107" s="213"/>
      <c r="M107" s="876"/>
      <c r="N107" s="876"/>
      <c r="O107" s="876"/>
      <c r="P107" s="876"/>
      <c r="Q107" s="876"/>
      <c r="R107" s="859"/>
      <c r="S107" s="860"/>
      <c r="T107" s="860"/>
      <c r="U107" s="860"/>
      <c r="V107" s="861"/>
      <c r="W107" s="214"/>
      <c r="X107" s="215"/>
      <c r="Y107" s="215"/>
      <c r="Z107" s="216"/>
      <c r="AA107" s="217"/>
      <c r="AB107" s="137">
        <f t="shared" si="0"/>
        <v>0</v>
      </c>
      <c r="AC107" s="227"/>
      <c r="AD107" s="227"/>
      <c r="AE107" s="228"/>
      <c r="AF107" s="310">
        <f t="shared" si="1"/>
        <v>0</v>
      </c>
      <c r="AG107" s="307"/>
      <c r="AH107" s="307"/>
      <c r="AI107" s="307"/>
      <c r="AJ107" s="166">
        <f t="shared" si="2"/>
        <v>0</v>
      </c>
      <c r="AK107" s="228"/>
      <c r="AL107" s="228"/>
      <c r="AM107" s="167">
        <f t="shared" si="3"/>
        <v>0</v>
      </c>
      <c r="AN107" s="228"/>
      <c r="AO107" s="228"/>
      <c r="AP107" s="228"/>
      <c r="AQ107" s="167">
        <f t="shared" si="4"/>
        <v>0</v>
      </c>
      <c r="AR107" s="228"/>
      <c r="AS107" s="235"/>
      <c r="AT107" s="235"/>
      <c r="AU107" s="236"/>
      <c r="AV107" s="237"/>
      <c r="AW107" s="238"/>
      <c r="AX107" s="239"/>
      <c r="AY107" s="137">
        <f t="shared" si="5"/>
        <v>0</v>
      </c>
      <c r="AZ107" s="227"/>
      <c r="BA107" s="227"/>
      <c r="BB107" s="228"/>
      <c r="BC107" s="134" t="str">
        <f>'別紙様式2-2 個表_処遇'!AH75</f>
        <v/>
      </c>
      <c r="BD107" s="228"/>
      <c r="BE107" s="228"/>
      <c r="BF107" s="145" t="str">
        <f t="shared" si="6"/>
        <v/>
      </c>
      <c r="BG107" s="148" t="str">
        <f t="shared" si="7"/>
        <v/>
      </c>
      <c r="BH107" s="134" t="str">
        <f>'別紙様式2-3 個表_特定'!AI75</f>
        <v/>
      </c>
      <c r="BI107" s="228"/>
      <c r="BJ107" s="235"/>
      <c r="BK107" s="235"/>
      <c r="BL107" s="134" t="str">
        <f t="shared" si="8"/>
        <v/>
      </c>
      <c r="BM107" s="140" t="str">
        <f t="shared" si="9"/>
        <v/>
      </c>
    </row>
    <row r="108" spans="2:65" ht="37.5" customHeight="1">
      <c r="B108" s="46">
        <f t="shared" si="11"/>
        <v>65</v>
      </c>
      <c r="C108" s="211"/>
      <c r="D108" s="212"/>
      <c r="E108" s="212"/>
      <c r="F108" s="212"/>
      <c r="G108" s="212"/>
      <c r="H108" s="212"/>
      <c r="I108" s="212"/>
      <c r="J108" s="212"/>
      <c r="K108" s="212"/>
      <c r="L108" s="213"/>
      <c r="M108" s="876"/>
      <c r="N108" s="876"/>
      <c r="O108" s="876"/>
      <c r="P108" s="876"/>
      <c r="Q108" s="876"/>
      <c r="R108" s="859"/>
      <c r="S108" s="860"/>
      <c r="T108" s="860"/>
      <c r="U108" s="860"/>
      <c r="V108" s="861"/>
      <c r="W108" s="214"/>
      <c r="X108" s="215"/>
      <c r="Y108" s="215"/>
      <c r="Z108" s="216"/>
      <c r="AA108" s="217"/>
      <c r="AB108" s="137">
        <f t="shared" si="0"/>
        <v>0</v>
      </c>
      <c r="AC108" s="227"/>
      <c r="AD108" s="227"/>
      <c r="AE108" s="228"/>
      <c r="AF108" s="310">
        <f t="shared" si="1"/>
        <v>0</v>
      </c>
      <c r="AG108" s="307"/>
      <c r="AH108" s="307"/>
      <c r="AI108" s="307"/>
      <c r="AJ108" s="166">
        <f t="shared" si="2"/>
        <v>0</v>
      </c>
      <c r="AK108" s="228"/>
      <c r="AL108" s="228"/>
      <c r="AM108" s="167">
        <f t="shared" si="3"/>
        <v>0</v>
      </c>
      <c r="AN108" s="228"/>
      <c r="AO108" s="228"/>
      <c r="AP108" s="228"/>
      <c r="AQ108" s="167">
        <f t="shared" si="4"/>
        <v>0</v>
      </c>
      <c r="AR108" s="228"/>
      <c r="AS108" s="235"/>
      <c r="AT108" s="235"/>
      <c r="AU108" s="236"/>
      <c r="AV108" s="237"/>
      <c r="AW108" s="238"/>
      <c r="AX108" s="239"/>
      <c r="AY108" s="137">
        <f t="shared" si="5"/>
        <v>0</v>
      </c>
      <c r="AZ108" s="227"/>
      <c r="BA108" s="227"/>
      <c r="BB108" s="228"/>
      <c r="BC108" s="134" t="str">
        <f>'別紙様式2-2 個表_処遇'!AH76</f>
        <v/>
      </c>
      <c r="BD108" s="228"/>
      <c r="BE108" s="228"/>
      <c r="BF108" s="145" t="str">
        <f t="shared" si="6"/>
        <v/>
      </c>
      <c r="BG108" s="148" t="str">
        <f t="shared" si="7"/>
        <v/>
      </c>
      <c r="BH108" s="134" t="str">
        <f>'別紙様式2-3 個表_特定'!AI76</f>
        <v/>
      </c>
      <c r="BI108" s="228"/>
      <c r="BJ108" s="235"/>
      <c r="BK108" s="235"/>
      <c r="BL108" s="134" t="str">
        <f t="shared" si="8"/>
        <v/>
      </c>
      <c r="BM108" s="140" t="str">
        <f t="shared" si="9"/>
        <v/>
      </c>
    </row>
    <row r="109" spans="2:65" ht="37.5" customHeight="1">
      <c r="B109" s="46">
        <f t="shared" si="11"/>
        <v>66</v>
      </c>
      <c r="C109" s="211"/>
      <c r="D109" s="212"/>
      <c r="E109" s="212"/>
      <c r="F109" s="212"/>
      <c r="G109" s="212"/>
      <c r="H109" s="212"/>
      <c r="I109" s="212"/>
      <c r="J109" s="212"/>
      <c r="K109" s="212"/>
      <c r="L109" s="213"/>
      <c r="M109" s="876"/>
      <c r="N109" s="876"/>
      <c r="O109" s="876"/>
      <c r="P109" s="876"/>
      <c r="Q109" s="876"/>
      <c r="R109" s="859"/>
      <c r="S109" s="860"/>
      <c r="T109" s="860"/>
      <c r="U109" s="860"/>
      <c r="V109" s="861"/>
      <c r="W109" s="214"/>
      <c r="X109" s="215"/>
      <c r="Y109" s="215"/>
      <c r="Z109" s="216"/>
      <c r="AA109" s="217"/>
      <c r="AB109" s="137">
        <f t="shared" ref="AB109:AB143" si="12">SUM(AC109,AD109,AE109)</f>
        <v>0</v>
      </c>
      <c r="AC109" s="227"/>
      <c r="AD109" s="227"/>
      <c r="AE109" s="228"/>
      <c r="AF109" s="310">
        <f t="shared" ref="AF109:AF143" si="13">SUM(AG109:AI109)</f>
        <v>0</v>
      </c>
      <c r="AG109" s="307"/>
      <c r="AH109" s="307"/>
      <c r="AI109" s="307"/>
      <c r="AJ109" s="166">
        <f t="shared" ref="AJ109:AJ143" si="14">SUM(AK109,AL109)</f>
        <v>0</v>
      </c>
      <c r="AK109" s="228"/>
      <c r="AL109" s="228"/>
      <c r="AM109" s="167">
        <f t="shared" ref="AM109:AM142" si="15">SUM(AN109,AO109,AP109)</f>
        <v>0</v>
      </c>
      <c r="AN109" s="228"/>
      <c r="AO109" s="228"/>
      <c r="AP109" s="228"/>
      <c r="AQ109" s="167">
        <f t="shared" ref="AQ109:AQ143" si="16">SUM(AR109,AS109,AT109)</f>
        <v>0</v>
      </c>
      <c r="AR109" s="228"/>
      <c r="AS109" s="235"/>
      <c r="AT109" s="235"/>
      <c r="AU109" s="236"/>
      <c r="AV109" s="237"/>
      <c r="AW109" s="238"/>
      <c r="AX109" s="239"/>
      <c r="AY109" s="137">
        <f t="shared" ref="AY109:AY143" si="17">SUM(AZ109,BA109,,BB109)</f>
        <v>0</v>
      </c>
      <c r="AZ109" s="227"/>
      <c r="BA109" s="227"/>
      <c r="BB109" s="228"/>
      <c r="BC109" s="134" t="str">
        <f>'別紙様式2-2 個表_処遇'!AH77</f>
        <v/>
      </c>
      <c r="BD109" s="228"/>
      <c r="BE109" s="228"/>
      <c r="BF109" s="145" t="str">
        <f t="shared" ref="BF109:BF143" si="18">IF(BD109="","",SUM(BD109,BE109))</f>
        <v/>
      </c>
      <c r="BG109" s="148" t="str">
        <f t="shared" ref="BG109:BG143" si="19">IF(BC109="","",IF(BF109=BC109,"○","×"))</f>
        <v/>
      </c>
      <c r="BH109" s="134" t="str">
        <f>'別紙様式2-3 個表_特定'!AI77</f>
        <v/>
      </c>
      <c r="BI109" s="228"/>
      <c r="BJ109" s="235"/>
      <c r="BK109" s="235"/>
      <c r="BL109" s="134" t="str">
        <f t="shared" ref="BL109:BL143" si="20">IF(BI109="","",SUM(BI109:BK109))</f>
        <v/>
      </c>
      <c r="BM109" s="140" t="str">
        <f t="shared" ref="BM109:BM143" si="21">IF(BH109="","",IF(BL109=BH109,"○","×"))</f>
        <v/>
      </c>
    </row>
    <row r="110" spans="2:65" ht="37.5" customHeight="1">
      <c r="B110" s="46">
        <f t="shared" ref="B110:B135" si="22">B109+1</f>
        <v>67</v>
      </c>
      <c r="C110" s="211"/>
      <c r="D110" s="212"/>
      <c r="E110" s="212"/>
      <c r="F110" s="212"/>
      <c r="G110" s="212"/>
      <c r="H110" s="212"/>
      <c r="I110" s="212"/>
      <c r="J110" s="212"/>
      <c r="K110" s="212"/>
      <c r="L110" s="213"/>
      <c r="M110" s="876"/>
      <c r="N110" s="876"/>
      <c r="O110" s="876"/>
      <c r="P110" s="876"/>
      <c r="Q110" s="876"/>
      <c r="R110" s="859"/>
      <c r="S110" s="860"/>
      <c r="T110" s="860"/>
      <c r="U110" s="860"/>
      <c r="V110" s="861"/>
      <c r="W110" s="214"/>
      <c r="X110" s="215"/>
      <c r="Y110" s="215"/>
      <c r="Z110" s="216"/>
      <c r="AA110" s="217"/>
      <c r="AB110" s="137">
        <f t="shared" si="12"/>
        <v>0</v>
      </c>
      <c r="AC110" s="227"/>
      <c r="AD110" s="227"/>
      <c r="AE110" s="228"/>
      <c r="AF110" s="310">
        <f t="shared" si="13"/>
        <v>0</v>
      </c>
      <c r="AG110" s="307"/>
      <c r="AH110" s="307"/>
      <c r="AI110" s="307"/>
      <c r="AJ110" s="166">
        <f t="shared" si="14"/>
        <v>0</v>
      </c>
      <c r="AK110" s="228"/>
      <c r="AL110" s="228"/>
      <c r="AM110" s="167">
        <f t="shared" si="15"/>
        <v>0</v>
      </c>
      <c r="AN110" s="228"/>
      <c r="AO110" s="228"/>
      <c r="AP110" s="228"/>
      <c r="AQ110" s="167">
        <f t="shared" si="16"/>
        <v>0</v>
      </c>
      <c r="AR110" s="228"/>
      <c r="AS110" s="235"/>
      <c r="AT110" s="235"/>
      <c r="AU110" s="236"/>
      <c r="AV110" s="237"/>
      <c r="AW110" s="238"/>
      <c r="AX110" s="239"/>
      <c r="AY110" s="137">
        <f t="shared" si="17"/>
        <v>0</v>
      </c>
      <c r="AZ110" s="227"/>
      <c r="BA110" s="227"/>
      <c r="BB110" s="228"/>
      <c r="BC110" s="134" t="str">
        <f>'別紙様式2-2 個表_処遇'!AH78</f>
        <v/>
      </c>
      <c r="BD110" s="228"/>
      <c r="BE110" s="228"/>
      <c r="BF110" s="145" t="str">
        <f t="shared" si="18"/>
        <v/>
      </c>
      <c r="BG110" s="148" t="str">
        <f t="shared" si="19"/>
        <v/>
      </c>
      <c r="BH110" s="134" t="str">
        <f>'別紙様式2-3 個表_特定'!AI78</f>
        <v/>
      </c>
      <c r="BI110" s="228"/>
      <c r="BJ110" s="235"/>
      <c r="BK110" s="235"/>
      <c r="BL110" s="134" t="str">
        <f t="shared" si="20"/>
        <v/>
      </c>
      <c r="BM110" s="140" t="str">
        <f t="shared" si="21"/>
        <v/>
      </c>
    </row>
    <row r="111" spans="2:65" ht="37.5" customHeight="1">
      <c r="B111" s="46">
        <f t="shared" si="22"/>
        <v>68</v>
      </c>
      <c r="C111" s="211"/>
      <c r="D111" s="212"/>
      <c r="E111" s="212"/>
      <c r="F111" s="212"/>
      <c r="G111" s="212"/>
      <c r="H111" s="212"/>
      <c r="I111" s="212"/>
      <c r="J111" s="212"/>
      <c r="K111" s="212"/>
      <c r="L111" s="213"/>
      <c r="M111" s="876"/>
      <c r="N111" s="876"/>
      <c r="O111" s="876"/>
      <c r="P111" s="876"/>
      <c r="Q111" s="876"/>
      <c r="R111" s="859"/>
      <c r="S111" s="860"/>
      <c r="T111" s="860"/>
      <c r="U111" s="860"/>
      <c r="V111" s="861"/>
      <c r="W111" s="214"/>
      <c r="X111" s="215"/>
      <c r="Y111" s="215"/>
      <c r="Z111" s="216"/>
      <c r="AA111" s="217"/>
      <c r="AB111" s="137">
        <f t="shared" si="12"/>
        <v>0</v>
      </c>
      <c r="AC111" s="227"/>
      <c r="AD111" s="227"/>
      <c r="AE111" s="228"/>
      <c r="AF111" s="310">
        <f t="shared" si="13"/>
        <v>0</v>
      </c>
      <c r="AG111" s="307"/>
      <c r="AH111" s="307"/>
      <c r="AI111" s="307"/>
      <c r="AJ111" s="166">
        <f t="shared" si="14"/>
        <v>0</v>
      </c>
      <c r="AK111" s="228"/>
      <c r="AL111" s="228"/>
      <c r="AM111" s="167">
        <f t="shared" si="15"/>
        <v>0</v>
      </c>
      <c r="AN111" s="228"/>
      <c r="AO111" s="228"/>
      <c r="AP111" s="228"/>
      <c r="AQ111" s="167">
        <f t="shared" si="16"/>
        <v>0</v>
      </c>
      <c r="AR111" s="228"/>
      <c r="AS111" s="235"/>
      <c r="AT111" s="235"/>
      <c r="AU111" s="236"/>
      <c r="AV111" s="237"/>
      <c r="AW111" s="238"/>
      <c r="AX111" s="239"/>
      <c r="AY111" s="137">
        <f t="shared" si="17"/>
        <v>0</v>
      </c>
      <c r="AZ111" s="227"/>
      <c r="BA111" s="227"/>
      <c r="BB111" s="228"/>
      <c r="BC111" s="134" t="str">
        <f>'別紙様式2-2 個表_処遇'!AH79</f>
        <v/>
      </c>
      <c r="BD111" s="228"/>
      <c r="BE111" s="228"/>
      <c r="BF111" s="145" t="str">
        <f t="shared" si="18"/>
        <v/>
      </c>
      <c r="BG111" s="148" t="str">
        <f t="shared" si="19"/>
        <v/>
      </c>
      <c r="BH111" s="134" t="str">
        <f>'別紙様式2-3 個表_特定'!AI79</f>
        <v/>
      </c>
      <c r="BI111" s="228"/>
      <c r="BJ111" s="235"/>
      <c r="BK111" s="235"/>
      <c r="BL111" s="134" t="str">
        <f t="shared" si="20"/>
        <v/>
      </c>
      <c r="BM111" s="140" t="str">
        <f t="shared" si="21"/>
        <v/>
      </c>
    </row>
    <row r="112" spans="2:65" ht="37.5" customHeight="1">
      <c r="B112" s="46">
        <f t="shared" si="22"/>
        <v>69</v>
      </c>
      <c r="C112" s="211"/>
      <c r="D112" s="212"/>
      <c r="E112" s="212"/>
      <c r="F112" s="212"/>
      <c r="G112" s="212"/>
      <c r="H112" s="212"/>
      <c r="I112" s="212"/>
      <c r="J112" s="212"/>
      <c r="K112" s="212"/>
      <c r="L112" s="213"/>
      <c r="M112" s="876"/>
      <c r="N112" s="876"/>
      <c r="O112" s="876"/>
      <c r="P112" s="876"/>
      <c r="Q112" s="876"/>
      <c r="R112" s="859"/>
      <c r="S112" s="860"/>
      <c r="T112" s="860"/>
      <c r="U112" s="860"/>
      <c r="V112" s="861"/>
      <c r="W112" s="214"/>
      <c r="X112" s="215"/>
      <c r="Y112" s="215"/>
      <c r="Z112" s="216"/>
      <c r="AA112" s="217"/>
      <c r="AB112" s="137">
        <f t="shared" si="12"/>
        <v>0</v>
      </c>
      <c r="AC112" s="227"/>
      <c r="AD112" s="227"/>
      <c r="AE112" s="228"/>
      <c r="AF112" s="310">
        <f t="shared" si="13"/>
        <v>0</v>
      </c>
      <c r="AG112" s="307"/>
      <c r="AH112" s="307"/>
      <c r="AI112" s="307"/>
      <c r="AJ112" s="166">
        <f t="shared" si="14"/>
        <v>0</v>
      </c>
      <c r="AK112" s="228"/>
      <c r="AL112" s="228"/>
      <c r="AM112" s="167">
        <f t="shared" si="15"/>
        <v>0</v>
      </c>
      <c r="AN112" s="228"/>
      <c r="AO112" s="228"/>
      <c r="AP112" s="228"/>
      <c r="AQ112" s="167">
        <f t="shared" si="16"/>
        <v>0</v>
      </c>
      <c r="AR112" s="228"/>
      <c r="AS112" s="235"/>
      <c r="AT112" s="235"/>
      <c r="AU112" s="236"/>
      <c r="AV112" s="237"/>
      <c r="AW112" s="238"/>
      <c r="AX112" s="239"/>
      <c r="AY112" s="137">
        <f t="shared" si="17"/>
        <v>0</v>
      </c>
      <c r="AZ112" s="227"/>
      <c r="BA112" s="227"/>
      <c r="BB112" s="228"/>
      <c r="BC112" s="134" t="str">
        <f>'別紙様式2-2 個表_処遇'!AH80</f>
        <v/>
      </c>
      <c r="BD112" s="228"/>
      <c r="BE112" s="228"/>
      <c r="BF112" s="145" t="str">
        <f t="shared" si="18"/>
        <v/>
      </c>
      <c r="BG112" s="148" t="str">
        <f t="shared" si="19"/>
        <v/>
      </c>
      <c r="BH112" s="134" t="str">
        <f>'別紙様式2-3 個表_特定'!AI80</f>
        <v/>
      </c>
      <c r="BI112" s="228"/>
      <c r="BJ112" s="235"/>
      <c r="BK112" s="235"/>
      <c r="BL112" s="134" t="str">
        <f t="shared" si="20"/>
        <v/>
      </c>
      <c r="BM112" s="140" t="str">
        <f t="shared" si="21"/>
        <v/>
      </c>
    </row>
    <row r="113" spans="2:65" ht="37.5" customHeight="1">
      <c r="B113" s="46">
        <f t="shared" si="22"/>
        <v>70</v>
      </c>
      <c r="C113" s="211"/>
      <c r="D113" s="212"/>
      <c r="E113" s="212"/>
      <c r="F113" s="212"/>
      <c r="G113" s="212"/>
      <c r="H113" s="212"/>
      <c r="I113" s="212"/>
      <c r="J113" s="212"/>
      <c r="K113" s="212"/>
      <c r="L113" s="213"/>
      <c r="M113" s="876"/>
      <c r="N113" s="876"/>
      <c r="O113" s="876"/>
      <c r="P113" s="876"/>
      <c r="Q113" s="876"/>
      <c r="R113" s="859"/>
      <c r="S113" s="860"/>
      <c r="T113" s="860"/>
      <c r="U113" s="860"/>
      <c r="V113" s="861"/>
      <c r="W113" s="214"/>
      <c r="X113" s="215"/>
      <c r="Y113" s="215"/>
      <c r="Z113" s="216"/>
      <c r="AA113" s="217"/>
      <c r="AB113" s="137">
        <f t="shared" si="12"/>
        <v>0</v>
      </c>
      <c r="AC113" s="227"/>
      <c r="AD113" s="227"/>
      <c r="AE113" s="228"/>
      <c r="AF113" s="310">
        <f t="shared" si="13"/>
        <v>0</v>
      </c>
      <c r="AG113" s="307"/>
      <c r="AH113" s="307"/>
      <c r="AI113" s="307"/>
      <c r="AJ113" s="166">
        <f t="shared" si="14"/>
        <v>0</v>
      </c>
      <c r="AK113" s="228"/>
      <c r="AL113" s="228"/>
      <c r="AM113" s="167">
        <f t="shared" si="15"/>
        <v>0</v>
      </c>
      <c r="AN113" s="228"/>
      <c r="AO113" s="228"/>
      <c r="AP113" s="228"/>
      <c r="AQ113" s="167">
        <f t="shared" si="16"/>
        <v>0</v>
      </c>
      <c r="AR113" s="228"/>
      <c r="AS113" s="235"/>
      <c r="AT113" s="235"/>
      <c r="AU113" s="236"/>
      <c r="AV113" s="237"/>
      <c r="AW113" s="238"/>
      <c r="AX113" s="239"/>
      <c r="AY113" s="137">
        <f t="shared" si="17"/>
        <v>0</v>
      </c>
      <c r="AZ113" s="227"/>
      <c r="BA113" s="227"/>
      <c r="BB113" s="228"/>
      <c r="BC113" s="134" t="str">
        <f>'別紙様式2-2 個表_処遇'!AH81</f>
        <v/>
      </c>
      <c r="BD113" s="228"/>
      <c r="BE113" s="228"/>
      <c r="BF113" s="145" t="str">
        <f t="shared" si="18"/>
        <v/>
      </c>
      <c r="BG113" s="148" t="str">
        <f t="shared" si="19"/>
        <v/>
      </c>
      <c r="BH113" s="134" t="str">
        <f>'別紙様式2-3 個表_特定'!AI81</f>
        <v/>
      </c>
      <c r="BI113" s="228"/>
      <c r="BJ113" s="235"/>
      <c r="BK113" s="235"/>
      <c r="BL113" s="134" t="str">
        <f t="shared" si="20"/>
        <v/>
      </c>
      <c r="BM113" s="140" t="str">
        <f t="shared" si="21"/>
        <v/>
      </c>
    </row>
    <row r="114" spans="2:65" ht="37.5" customHeight="1">
      <c r="B114" s="46">
        <f t="shared" si="22"/>
        <v>71</v>
      </c>
      <c r="C114" s="211"/>
      <c r="D114" s="212"/>
      <c r="E114" s="212"/>
      <c r="F114" s="212"/>
      <c r="G114" s="212"/>
      <c r="H114" s="212"/>
      <c r="I114" s="212"/>
      <c r="J114" s="212"/>
      <c r="K114" s="212"/>
      <c r="L114" s="213"/>
      <c r="M114" s="876"/>
      <c r="N114" s="876"/>
      <c r="O114" s="876"/>
      <c r="P114" s="876"/>
      <c r="Q114" s="876"/>
      <c r="R114" s="859"/>
      <c r="S114" s="860"/>
      <c r="T114" s="860"/>
      <c r="U114" s="860"/>
      <c r="V114" s="861"/>
      <c r="W114" s="214"/>
      <c r="X114" s="215"/>
      <c r="Y114" s="215"/>
      <c r="Z114" s="216"/>
      <c r="AA114" s="217"/>
      <c r="AB114" s="137">
        <f t="shared" si="12"/>
        <v>0</v>
      </c>
      <c r="AC114" s="227"/>
      <c r="AD114" s="227"/>
      <c r="AE114" s="228"/>
      <c r="AF114" s="310">
        <f t="shared" si="13"/>
        <v>0</v>
      </c>
      <c r="AG114" s="307"/>
      <c r="AH114" s="307"/>
      <c r="AI114" s="307"/>
      <c r="AJ114" s="166">
        <f t="shared" si="14"/>
        <v>0</v>
      </c>
      <c r="AK114" s="228"/>
      <c r="AL114" s="228"/>
      <c r="AM114" s="167">
        <f t="shared" si="15"/>
        <v>0</v>
      </c>
      <c r="AN114" s="228"/>
      <c r="AO114" s="228"/>
      <c r="AP114" s="228"/>
      <c r="AQ114" s="167">
        <f t="shared" si="16"/>
        <v>0</v>
      </c>
      <c r="AR114" s="228"/>
      <c r="AS114" s="235"/>
      <c r="AT114" s="235"/>
      <c r="AU114" s="236"/>
      <c r="AV114" s="237"/>
      <c r="AW114" s="238"/>
      <c r="AX114" s="239"/>
      <c r="AY114" s="137">
        <f t="shared" si="17"/>
        <v>0</v>
      </c>
      <c r="AZ114" s="227"/>
      <c r="BA114" s="227"/>
      <c r="BB114" s="228"/>
      <c r="BC114" s="134" t="str">
        <f>'別紙様式2-2 個表_処遇'!AH82</f>
        <v/>
      </c>
      <c r="BD114" s="228"/>
      <c r="BE114" s="228"/>
      <c r="BF114" s="145" t="str">
        <f t="shared" si="18"/>
        <v/>
      </c>
      <c r="BG114" s="148" t="str">
        <f t="shared" si="19"/>
        <v/>
      </c>
      <c r="BH114" s="134" t="str">
        <f>'別紙様式2-3 個表_特定'!AI82</f>
        <v/>
      </c>
      <c r="BI114" s="228"/>
      <c r="BJ114" s="235"/>
      <c r="BK114" s="235"/>
      <c r="BL114" s="134" t="str">
        <f t="shared" si="20"/>
        <v/>
      </c>
      <c r="BM114" s="140" t="str">
        <f t="shared" si="21"/>
        <v/>
      </c>
    </row>
    <row r="115" spans="2:65" ht="37.5" customHeight="1">
      <c r="B115" s="46">
        <f t="shared" si="22"/>
        <v>72</v>
      </c>
      <c r="C115" s="211"/>
      <c r="D115" s="212"/>
      <c r="E115" s="212"/>
      <c r="F115" s="212"/>
      <c r="G115" s="212"/>
      <c r="H115" s="212"/>
      <c r="I115" s="212"/>
      <c r="J115" s="212"/>
      <c r="K115" s="212"/>
      <c r="L115" s="213"/>
      <c r="M115" s="876"/>
      <c r="N115" s="876"/>
      <c r="O115" s="876"/>
      <c r="P115" s="876"/>
      <c r="Q115" s="876"/>
      <c r="R115" s="859"/>
      <c r="S115" s="860"/>
      <c r="T115" s="860"/>
      <c r="U115" s="860"/>
      <c r="V115" s="861"/>
      <c r="W115" s="214"/>
      <c r="X115" s="215"/>
      <c r="Y115" s="215"/>
      <c r="Z115" s="216"/>
      <c r="AA115" s="217"/>
      <c r="AB115" s="137">
        <f t="shared" si="12"/>
        <v>0</v>
      </c>
      <c r="AC115" s="227"/>
      <c r="AD115" s="227"/>
      <c r="AE115" s="228"/>
      <c r="AF115" s="310">
        <f t="shared" si="13"/>
        <v>0</v>
      </c>
      <c r="AG115" s="307"/>
      <c r="AH115" s="307"/>
      <c r="AI115" s="307"/>
      <c r="AJ115" s="166">
        <f t="shared" si="14"/>
        <v>0</v>
      </c>
      <c r="AK115" s="228"/>
      <c r="AL115" s="228"/>
      <c r="AM115" s="167">
        <f t="shared" si="15"/>
        <v>0</v>
      </c>
      <c r="AN115" s="228"/>
      <c r="AO115" s="228"/>
      <c r="AP115" s="228"/>
      <c r="AQ115" s="167">
        <f t="shared" si="16"/>
        <v>0</v>
      </c>
      <c r="AR115" s="228"/>
      <c r="AS115" s="235"/>
      <c r="AT115" s="235"/>
      <c r="AU115" s="236"/>
      <c r="AV115" s="237"/>
      <c r="AW115" s="238"/>
      <c r="AX115" s="239"/>
      <c r="AY115" s="137">
        <f t="shared" si="17"/>
        <v>0</v>
      </c>
      <c r="AZ115" s="227"/>
      <c r="BA115" s="227"/>
      <c r="BB115" s="228"/>
      <c r="BC115" s="134" t="str">
        <f>'別紙様式2-2 個表_処遇'!AH83</f>
        <v/>
      </c>
      <c r="BD115" s="228"/>
      <c r="BE115" s="228"/>
      <c r="BF115" s="145" t="str">
        <f t="shared" si="18"/>
        <v/>
      </c>
      <c r="BG115" s="148" t="str">
        <f t="shared" si="19"/>
        <v/>
      </c>
      <c r="BH115" s="134" t="str">
        <f>'別紙様式2-3 個表_特定'!AI83</f>
        <v/>
      </c>
      <c r="BI115" s="228"/>
      <c r="BJ115" s="235"/>
      <c r="BK115" s="235"/>
      <c r="BL115" s="134" t="str">
        <f t="shared" si="20"/>
        <v/>
      </c>
      <c r="BM115" s="140" t="str">
        <f t="shared" si="21"/>
        <v/>
      </c>
    </row>
    <row r="116" spans="2:65" ht="37.5" customHeight="1">
      <c r="B116" s="46">
        <f t="shared" si="22"/>
        <v>73</v>
      </c>
      <c r="C116" s="211"/>
      <c r="D116" s="212"/>
      <c r="E116" s="212"/>
      <c r="F116" s="212"/>
      <c r="G116" s="212"/>
      <c r="H116" s="212"/>
      <c r="I116" s="212"/>
      <c r="J116" s="212"/>
      <c r="K116" s="212"/>
      <c r="L116" s="213"/>
      <c r="M116" s="876"/>
      <c r="N116" s="876"/>
      <c r="O116" s="876"/>
      <c r="P116" s="876"/>
      <c r="Q116" s="876"/>
      <c r="R116" s="859"/>
      <c r="S116" s="860"/>
      <c r="T116" s="860"/>
      <c r="U116" s="860"/>
      <c r="V116" s="861"/>
      <c r="W116" s="214"/>
      <c r="X116" s="215"/>
      <c r="Y116" s="215"/>
      <c r="Z116" s="216"/>
      <c r="AA116" s="217"/>
      <c r="AB116" s="137">
        <f t="shared" si="12"/>
        <v>0</v>
      </c>
      <c r="AC116" s="227"/>
      <c r="AD116" s="227"/>
      <c r="AE116" s="228"/>
      <c r="AF116" s="310">
        <f t="shared" si="13"/>
        <v>0</v>
      </c>
      <c r="AG116" s="307"/>
      <c r="AH116" s="307"/>
      <c r="AI116" s="307"/>
      <c r="AJ116" s="166">
        <f t="shared" si="14"/>
        <v>0</v>
      </c>
      <c r="AK116" s="228"/>
      <c r="AL116" s="228"/>
      <c r="AM116" s="167">
        <f t="shared" si="15"/>
        <v>0</v>
      </c>
      <c r="AN116" s="228"/>
      <c r="AO116" s="228"/>
      <c r="AP116" s="228"/>
      <c r="AQ116" s="167">
        <f t="shared" si="16"/>
        <v>0</v>
      </c>
      <c r="AR116" s="228"/>
      <c r="AS116" s="235"/>
      <c r="AT116" s="235"/>
      <c r="AU116" s="236"/>
      <c r="AV116" s="237"/>
      <c r="AW116" s="238"/>
      <c r="AX116" s="239"/>
      <c r="AY116" s="137">
        <f t="shared" si="17"/>
        <v>0</v>
      </c>
      <c r="AZ116" s="227"/>
      <c r="BA116" s="227"/>
      <c r="BB116" s="228"/>
      <c r="BC116" s="134" t="str">
        <f>'別紙様式2-2 個表_処遇'!AH84</f>
        <v/>
      </c>
      <c r="BD116" s="228"/>
      <c r="BE116" s="228"/>
      <c r="BF116" s="145" t="str">
        <f t="shared" si="18"/>
        <v/>
      </c>
      <c r="BG116" s="148" t="str">
        <f t="shared" si="19"/>
        <v/>
      </c>
      <c r="BH116" s="134" t="str">
        <f>'別紙様式2-3 個表_特定'!AI84</f>
        <v/>
      </c>
      <c r="BI116" s="228"/>
      <c r="BJ116" s="235"/>
      <c r="BK116" s="235"/>
      <c r="BL116" s="134" t="str">
        <f t="shared" si="20"/>
        <v/>
      </c>
      <c r="BM116" s="140" t="str">
        <f t="shared" si="21"/>
        <v/>
      </c>
    </row>
    <row r="117" spans="2:65" ht="37.5" customHeight="1">
      <c r="B117" s="46">
        <f t="shared" si="22"/>
        <v>74</v>
      </c>
      <c r="C117" s="211"/>
      <c r="D117" s="212"/>
      <c r="E117" s="212"/>
      <c r="F117" s="212"/>
      <c r="G117" s="212"/>
      <c r="H117" s="212"/>
      <c r="I117" s="212"/>
      <c r="J117" s="212"/>
      <c r="K117" s="212"/>
      <c r="L117" s="213"/>
      <c r="M117" s="876"/>
      <c r="N117" s="876"/>
      <c r="O117" s="876"/>
      <c r="P117" s="876"/>
      <c r="Q117" s="876"/>
      <c r="R117" s="859"/>
      <c r="S117" s="860"/>
      <c r="T117" s="860"/>
      <c r="U117" s="860"/>
      <c r="V117" s="861"/>
      <c r="W117" s="214"/>
      <c r="X117" s="215"/>
      <c r="Y117" s="215"/>
      <c r="Z117" s="216"/>
      <c r="AA117" s="217"/>
      <c r="AB117" s="137">
        <f t="shared" si="12"/>
        <v>0</v>
      </c>
      <c r="AC117" s="227"/>
      <c r="AD117" s="227"/>
      <c r="AE117" s="228"/>
      <c r="AF117" s="310">
        <f t="shared" si="13"/>
        <v>0</v>
      </c>
      <c r="AG117" s="307"/>
      <c r="AH117" s="307"/>
      <c r="AI117" s="307"/>
      <c r="AJ117" s="166">
        <f t="shared" si="14"/>
        <v>0</v>
      </c>
      <c r="AK117" s="228"/>
      <c r="AL117" s="228"/>
      <c r="AM117" s="167">
        <f t="shared" si="15"/>
        <v>0</v>
      </c>
      <c r="AN117" s="228"/>
      <c r="AO117" s="228"/>
      <c r="AP117" s="228"/>
      <c r="AQ117" s="167">
        <f t="shared" si="16"/>
        <v>0</v>
      </c>
      <c r="AR117" s="228"/>
      <c r="AS117" s="235"/>
      <c r="AT117" s="235"/>
      <c r="AU117" s="236"/>
      <c r="AV117" s="237"/>
      <c r="AW117" s="238"/>
      <c r="AX117" s="239"/>
      <c r="AY117" s="137">
        <f t="shared" si="17"/>
        <v>0</v>
      </c>
      <c r="AZ117" s="227"/>
      <c r="BA117" s="227"/>
      <c r="BB117" s="228"/>
      <c r="BC117" s="134" t="str">
        <f>'別紙様式2-2 個表_処遇'!AH85</f>
        <v/>
      </c>
      <c r="BD117" s="228"/>
      <c r="BE117" s="228"/>
      <c r="BF117" s="145" t="str">
        <f t="shared" si="18"/>
        <v/>
      </c>
      <c r="BG117" s="148" t="str">
        <f t="shared" si="19"/>
        <v/>
      </c>
      <c r="BH117" s="134" t="str">
        <f>'別紙様式2-3 個表_特定'!AI85</f>
        <v/>
      </c>
      <c r="BI117" s="228"/>
      <c r="BJ117" s="235"/>
      <c r="BK117" s="235"/>
      <c r="BL117" s="134" t="str">
        <f t="shared" si="20"/>
        <v/>
      </c>
      <c r="BM117" s="140" t="str">
        <f t="shared" si="21"/>
        <v/>
      </c>
    </row>
    <row r="118" spans="2:65" ht="37.5" customHeight="1">
      <c r="B118" s="46">
        <f t="shared" si="22"/>
        <v>75</v>
      </c>
      <c r="C118" s="211"/>
      <c r="D118" s="212"/>
      <c r="E118" s="212"/>
      <c r="F118" s="212"/>
      <c r="G118" s="212"/>
      <c r="H118" s="212"/>
      <c r="I118" s="212"/>
      <c r="J118" s="212"/>
      <c r="K118" s="212"/>
      <c r="L118" s="213"/>
      <c r="M118" s="876"/>
      <c r="N118" s="876"/>
      <c r="O118" s="876"/>
      <c r="P118" s="876"/>
      <c r="Q118" s="876"/>
      <c r="R118" s="859"/>
      <c r="S118" s="860"/>
      <c r="T118" s="860"/>
      <c r="U118" s="860"/>
      <c r="V118" s="861"/>
      <c r="W118" s="214"/>
      <c r="X118" s="215"/>
      <c r="Y118" s="215"/>
      <c r="Z118" s="216"/>
      <c r="AA118" s="217"/>
      <c r="AB118" s="137">
        <f t="shared" si="12"/>
        <v>0</v>
      </c>
      <c r="AC118" s="227"/>
      <c r="AD118" s="227"/>
      <c r="AE118" s="228"/>
      <c r="AF118" s="310">
        <f t="shared" si="13"/>
        <v>0</v>
      </c>
      <c r="AG118" s="307"/>
      <c r="AH118" s="307"/>
      <c r="AI118" s="307"/>
      <c r="AJ118" s="166">
        <f t="shared" si="14"/>
        <v>0</v>
      </c>
      <c r="AK118" s="228"/>
      <c r="AL118" s="228"/>
      <c r="AM118" s="167">
        <f t="shared" si="15"/>
        <v>0</v>
      </c>
      <c r="AN118" s="228"/>
      <c r="AO118" s="228"/>
      <c r="AP118" s="228"/>
      <c r="AQ118" s="167">
        <f t="shared" si="16"/>
        <v>0</v>
      </c>
      <c r="AR118" s="228"/>
      <c r="AS118" s="235"/>
      <c r="AT118" s="235"/>
      <c r="AU118" s="236"/>
      <c r="AV118" s="237"/>
      <c r="AW118" s="238"/>
      <c r="AX118" s="239"/>
      <c r="AY118" s="137">
        <f t="shared" si="17"/>
        <v>0</v>
      </c>
      <c r="AZ118" s="227"/>
      <c r="BA118" s="227"/>
      <c r="BB118" s="228"/>
      <c r="BC118" s="134" t="str">
        <f>'別紙様式2-2 個表_処遇'!AH86</f>
        <v/>
      </c>
      <c r="BD118" s="228"/>
      <c r="BE118" s="228"/>
      <c r="BF118" s="145" t="str">
        <f t="shared" si="18"/>
        <v/>
      </c>
      <c r="BG118" s="148" t="str">
        <f t="shared" si="19"/>
        <v/>
      </c>
      <c r="BH118" s="134" t="str">
        <f>'別紙様式2-3 個表_特定'!AI86</f>
        <v/>
      </c>
      <c r="BI118" s="228"/>
      <c r="BJ118" s="235"/>
      <c r="BK118" s="235"/>
      <c r="BL118" s="134" t="str">
        <f t="shared" si="20"/>
        <v/>
      </c>
      <c r="BM118" s="140" t="str">
        <f t="shared" si="21"/>
        <v/>
      </c>
    </row>
    <row r="119" spans="2:65" ht="37.5" customHeight="1">
      <c r="B119" s="46">
        <f t="shared" si="22"/>
        <v>76</v>
      </c>
      <c r="C119" s="211"/>
      <c r="D119" s="212"/>
      <c r="E119" s="212"/>
      <c r="F119" s="212"/>
      <c r="G119" s="212"/>
      <c r="H119" s="212"/>
      <c r="I119" s="212"/>
      <c r="J119" s="212"/>
      <c r="K119" s="212"/>
      <c r="L119" s="213"/>
      <c r="M119" s="876"/>
      <c r="N119" s="876"/>
      <c r="O119" s="876"/>
      <c r="P119" s="876"/>
      <c r="Q119" s="876"/>
      <c r="R119" s="859"/>
      <c r="S119" s="860"/>
      <c r="T119" s="860"/>
      <c r="U119" s="860"/>
      <c r="V119" s="861"/>
      <c r="W119" s="214"/>
      <c r="X119" s="215"/>
      <c r="Y119" s="215"/>
      <c r="Z119" s="216"/>
      <c r="AA119" s="217"/>
      <c r="AB119" s="137">
        <f t="shared" si="12"/>
        <v>0</v>
      </c>
      <c r="AC119" s="227"/>
      <c r="AD119" s="227"/>
      <c r="AE119" s="228"/>
      <c r="AF119" s="310">
        <f t="shared" si="13"/>
        <v>0</v>
      </c>
      <c r="AG119" s="307"/>
      <c r="AH119" s="307"/>
      <c r="AI119" s="307"/>
      <c r="AJ119" s="166">
        <f t="shared" si="14"/>
        <v>0</v>
      </c>
      <c r="AK119" s="228"/>
      <c r="AL119" s="228"/>
      <c r="AM119" s="167">
        <f t="shared" si="15"/>
        <v>0</v>
      </c>
      <c r="AN119" s="228"/>
      <c r="AO119" s="228"/>
      <c r="AP119" s="228"/>
      <c r="AQ119" s="167">
        <f t="shared" si="16"/>
        <v>0</v>
      </c>
      <c r="AR119" s="228"/>
      <c r="AS119" s="235"/>
      <c r="AT119" s="235"/>
      <c r="AU119" s="236"/>
      <c r="AV119" s="237"/>
      <c r="AW119" s="238"/>
      <c r="AX119" s="239"/>
      <c r="AY119" s="137">
        <f t="shared" si="17"/>
        <v>0</v>
      </c>
      <c r="AZ119" s="227"/>
      <c r="BA119" s="227"/>
      <c r="BB119" s="228"/>
      <c r="BC119" s="134" t="str">
        <f>'別紙様式2-2 個表_処遇'!AH87</f>
        <v/>
      </c>
      <c r="BD119" s="228"/>
      <c r="BE119" s="228"/>
      <c r="BF119" s="145" t="str">
        <f t="shared" si="18"/>
        <v/>
      </c>
      <c r="BG119" s="148" t="str">
        <f t="shared" si="19"/>
        <v/>
      </c>
      <c r="BH119" s="134" t="str">
        <f>'別紙様式2-3 個表_特定'!AI87</f>
        <v/>
      </c>
      <c r="BI119" s="228"/>
      <c r="BJ119" s="235"/>
      <c r="BK119" s="235"/>
      <c r="BL119" s="134" t="str">
        <f t="shared" si="20"/>
        <v/>
      </c>
      <c r="BM119" s="140" t="str">
        <f t="shared" si="21"/>
        <v/>
      </c>
    </row>
    <row r="120" spans="2:65" ht="37.5" customHeight="1">
      <c r="B120" s="46">
        <f t="shared" si="22"/>
        <v>77</v>
      </c>
      <c r="C120" s="211"/>
      <c r="D120" s="212"/>
      <c r="E120" s="212"/>
      <c r="F120" s="212"/>
      <c r="G120" s="212"/>
      <c r="H120" s="212"/>
      <c r="I120" s="212"/>
      <c r="J120" s="212"/>
      <c r="K120" s="212"/>
      <c r="L120" s="213"/>
      <c r="M120" s="876"/>
      <c r="N120" s="876"/>
      <c r="O120" s="876"/>
      <c r="P120" s="876"/>
      <c r="Q120" s="876"/>
      <c r="R120" s="859"/>
      <c r="S120" s="860"/>
      <c r="T120" s="860"/>
      <c r="U120" s="860"/>
      <c r="V120" s="861"/>
      <c r="W120" s="214"/>
      <c r="X120" s="215"/>
      <c r="Y120" s="215"/>
      <c r="Z120" s="216"/>
      <c r="AA120" s="217"/>
      <c r="AB120" s="137">
        <f t="shared" si="12"/>
        <v>0</v>
      </c>
      <c r="AC120" s="227"/>
      <c r="AD120" s="227"/>
      <c r="AE120" s="228"/>
      <c r="AF120" s="310">
        <f t="shared" si="13"/>
        <v>0</v>
      </c>
      <c r="AG120" s="307"/>
      <c r="AH120" s="307"/>
      <c r="AI120" s="307"/>
      <c r="AJ120" s="166">
        <f t="shared" si="14"/>
        <v>0</v>
      </c>
      <c r="AK120" s="228"/>
      <c r="AL120" s="228"/>
      <c r="AM120" s="167">
        <f t="shared" si="15"/>
        <v>0</v>
      </c>
      <c r="AN120" s="228"/>
      <c r="AO120" s="228"/>
      <c r="AP120" s="228"/>
      <c r="AQ120" s="167">
        <f t="shared" si="16"/>
        <v>0</v>
      </c>
      <c r="AR120" s="228"/>
      <c r="AS120" s="235"/>
      <c r="AT120" s="235"/>
      <c r="AU120" s="236"/>
      <c r="AV120" s="237"/>
      <c r="AW120" s="238"/>
      <c r="AX120" s="239"/>
      <c r="AY120" s="137">
        <f t="shared" si="17"/>
        <v>0</v>
      </c>
      <c r="AZ120" s="227"/>
      <c r="BA120" s="227"/>
      <c r="BB120" s="228"/>
      <c r="BC120" s="134" t="str">
        <f>'別紙様式2-2 個表_処遇'!AH88</f>
        <v/>
      </c>
      <c r="BD120" s="228"/>
      <c r="BE120" s="228"/>
      <c r="BF120" s="145" t="str">
        <f t="shared" si="18"/>
        <v/>
      </c>
      <c r="BG120" s="148" t="str">
        <f t="shared" si="19"/>
        <v/>
      </c>
      <c r="BH120" s="134" t="str">
        <f>'別紙様式2-3 個表_特定'!AI88</f>
        <v/>
      </c>
      <c r="BI120" s="228"/>
      <c r="BJ120" s="235"/>
      <c r="BK120" s="235"/>
      <c r="BL120" s="134" t="str">
        <f t="shared" si="20"/>
        <v/>
      </c>
      <c r="BM120" s="140" t="str">
        <f t="shared" si="21"/>
        <v/>
      </c>
    </row>
    <row r="121" spans="2:65" ht="37.5" customHeight="1">
      <c r="B121" s="46">
        <f t="shared" si="22"/>
        <v>78</v>
      </c>
      <c r="C121" s="211"/>
      <c r="D121" s="212"/>
      <c r="E121" s="212"/>
      <c r="F121" s="212"/>
      <c r="G121" s="212"/>
      <c r="H121" s="212"/>
      <c r="I121" s="212"/>
      <c r="J121" s="212"/>
      <c r="K121" s="212"/>
      <c r="L121" s="213"/>
      <c r="M121" s="876"/>
      <c r="N121" s="876"/>
      <c r="O121" s="876"/>
      <c r="P121" s="876"/>
      <c r="Q121" s="876"/>
      <c r="R121" s="859"/>
      <c r="S121" s="860"/>
      <c r="T121" s="860"/>
      <c r="U121" s="860"/>
      <c r="V121" s="861"/>
      <c r="W121" s="214"/>
      <c r="X121" s="215"/>
      <c r="Y121" s="215"/>
      <c r="Z121" s="216"/>
      <c r="AA121" s="217"/>
      <c r="AB121" s="137">
        <f t="shared" si="12"/>
        <v>0</v>
      </c>
      <c r="AC121" s="227"/>
      <c r="AD121" s="227"/>
      <c r="AE121" s="228"/>
      <c r="AF121" s="310">
        <f t="shared" si="13"/>
        <v>0</v>
      </c>
      <c r="AG121" s="307"/>
      <c r="AH121" s="307"/>
      <c r="AI121" s="307"/>
      <c r="AJ121" s="166">
        <f t="shared" si="14"/>
        <v>0</v>
      </c>
      <c r="AK121" s="228"/>
      <c r="AL121" s="228"/>
      <c r="AM121" s="167">
        <f t="shared" si="15"/>
        <v>0</v>
      </c>
      <c r="AN121" s="228"/>
      <c r="AO121" s="228"/>
      <c r="AP121" s="228"/>
      <c r="AQ121" s="167">
        <f t="shared" si="16"/>
        <v>0</v>
      </c>
      <c r="AR121" s="228"/>
      <c r="AS121" s="235"/>
      <c r="AT121" s="235"/>
      <c r="AU121" s="236"/>
      <c r="AV121" s="237"/>
      <c r="AW121" s="238"/>
      <c r="AX121" s="239"/>
      <c r="AY121" s="137">
        <f t="shared" si="17"/>
        <v>0</v>
      </c>
      <c r="AZ121" s="227"/>
      <c r="BA121" s="227"/>
      <c r="BB121" s="228"/>
      <c r="BC121" s="134" t="str">
        <f>'別紙様式2-2 個表_処遇'!AH89</f>
        <v/>
      </c>
      <c r="BD121" s="228"/>
      <c r="BE121" s="228"/>
      <c r="BF121" s="145" t="str">
        <f t="shared" si="18"/>
        <v/>
      </c>
      <c r="BG121" s="148" t="str">
        <f t="shared" si="19"/>
        <v/>
      </c>
      <c r="BH121" s="134" t="str">
        <f>'別紙様式2-3 個表_特定'!AI89</f>
        <v/>
      </c>
      <c r="BI121" s="228"/>
      <c r="BJ121" s="235"/>
      <c r="BK121" s="235"/>
      <c r="BL121" s="134" t="str">
        <f t="shared" si="20"/>
        <v/>
      </c>
      <c r="BM121" s="140" t="str">
        <f t="shared" si="21"/>
        <v/>
      </c>
    </row>
    <row r="122" spans="2:65" ht="37.5" customHeight="1">
      <c r="B122" s="46">
        <f t="shared" si="22"/>
        <v>79</v>
      </c>
      <c r="C122" s="211"/>
      <c r="D122" s="212"/>
      <c r="E122" s="212"/>
      <c r="F122" s="212"/>
      <c r="G122" s="212"/>
      <c r="H122" s="212"/>
      <c r="I122" s="212"/>
      <c r="J122" s="212"/>
      <c r="K122" s="212"/>
      <c r="L122" s="213"/>
      <c r="M122" s="876"/>
      <c r="N122" s="876"/>
      <c r="O122" s="876"/>
      <c r="P122" s="876"/>
      <c r="Q122" s="876"/>
      <c r="R122" s="859"/>
      <c r="S122" s="860"/>
      <c r="T122" s="860"/>
      <c r="U122" s="860"/>
      <c r="V122" s="861"/>
      <c r="W122" s="214"/>
      <c r="X122" s="215"/>
      <c r="Y122" s="215"/>
      <c r="Z122" s="216"/>
      <c r="AA122" s="217"/>
      <c r="AB122" s="137">
        <f t="shared" si="12"/>
        <v>0</v>
      </c>
      <c r="AC122" s="227"/>
      <c r="AD122" s="227"/>
      <c r="AE122" s="228"/>
      <c r="AF122" s="310">
        <f t="shared" si="13"/>
        <v>0</v>
      </c>
      <c r="AG122" s="307"/>
      <c r="AH122" s="307"/>
      <c r="AI122" s="307"/>
      <c r="AJ122" s="166">
        <f t="shared" si="14"/>
        <v>0</v>
      </c>
      <c r="AK122" s="228"/>
      <c r="AL122" s="228"/>
      <c r="AM122" s="167">
        <f t="shared" si="15"/>
        <v>0</v>
      </c>
      <c r="AN122" s="228"/>
      <c r="AO122" s="228"/>
      <c r="AP122" s="228"/>
      <c r="AQ122" s="167">
        <f t="shared" si="16"/>
        <v>0</v>
      </c>
      <c r="AR122" s="228"/>
      <c r="AS122" s="235"/>
      <c r="AT122" s="235"/>
      <c r="AU122" s="236"/>
      <c r="AV122" s="237"/>
      <c r="AW122" s="238"/>
      <c r="AX122" s="239"/>
      <c r="AY122" s="137">
        <f t="shared" si="17"/>
        <v>0</v>
      </c>
      <c r="AZ122" s="227"/>
      <c r="BA122" s="227"/>
      <c r="BB122" s="228"/>
      <c r="BC122" s="134" t="str">
        <f>'別紙様式2-2 個表_処遇'!AH90</f>
        <v/>
      </c>
      <c r="BD122" s="228"/>
      <c r="BE122" s="228"/>
      <c r="BF122" s="145" t="str">
        <f t="shared" si="18"/>
        <v/>
      </c>
      <c r="BG122" s="148" t="str">
        <f t="shared" si="19"/>
        <v/>
      </c>
      <c r="BH122" s="134" t="str">
        <f>'別紙様式2-3 個表_特定'!AI90</f>
        <v/>
      </c>
      <c r="BI122" s="228"/>
      <c r="BJ122" s="235"/>
      <c r="BK122" s="235"/>
      <c r="BL122" s="134" t="str">
        <f t="shared" si="20"/>
        <v/>
      </c>
      <c r="BM122" s="140" t="str">
        <f t="shared" si="21"/>
        <v/>
      </c>
    </row>
    <row r="123" spans="2:65" ht="37.5" customHeight="1">
      <c r="B123" s="46">
        <f t="shared" si="22"/>
        <v>80</v>
      </c>
      <c r="C123" s="211"/>
      <c r="D123" s="212"/>
      <c r="E123" s="212"/>
      <c r="F123" s="212"/>
      <c r="G123" s="212"/>
      <c r="H123" s="212"/>
      <c r="I123" s="212"/>
      <c r="J123" s="212"/>
      <c r="K123" s="212"/>
      <c r="L123" s="213"/>
      <c r="M123" s="876"/>
      <c r="N123" s="876"/>
      <c r="O123" s="876"/>
      <c r="P123" s="876"/>
      <c r="Q123" s="876"/>
      <c r="R123" s="859"/>
      <c r="S123" s="860"/>
      <c r="T123" s="860"/>
      <c r="U123" s="860"/>
      <c r="V123" s="861"/>
      <c r="W123" s="214"/>
      <c r="X123" s="215"/>
      <c r="Y123" s="215"/>
      <c r="Z123" s="216"/>
      <c r="AA123" s="217"/>
      <c r="AB123" s="137">
        <f t="shared" si="12"/>
        <v>0</v>
      </c>
      <c r="AC123" s="227"/>
      <c r="AD123" s="227"/>
      <c r="AE123" s="228"/>
      <c r="AF123" s="310">
        <f t="shared" si="13"/>
        <v>0</v>
      </c>
      <c r="AG123" s="307"/>
      <c r="AH123" s="307"/>
      <c r="AI123" s="307"/>
      <c r="AJ123" s="166">
        <f t="shared" si="14"/>
        <v>0</v>
      </c>
      <c r="AK123" s="228"/>
      <c r="AL123" s="228"/>
      <c r="AM123" s="167">
        <f t="shared" si="15"/>
        <v>0</v>
      </c>
      <c r="AN123" s="228"/>
      <c r="AO123" s="228"/>
      <c r="AP123" s="228"/>
      <c r="AQ123" s="167">
        <f t="shared" si="16"/>
        <v>0</v>
      </c>
      <c r="AR123" s="228"/>
      <c r="AS123" s="235"/>
      <c r="AT123" s="235"/>
      <c r="AU123" s="236"/>
      <c r="AV123" s="237"/>
      <c r="AW123" s="238"/>
      <c r="AX123" s="239"/>
      <c r="AY123" s="137">
        <f t="shared" si="17"/>
        <v>0</v>
      </c>
      <c r="AZ123" s="227"/>
      <c r="BA123" s="227"/>
      <c r="BB123" s="228"/>
      <c r="BC123" s="134" t="str">
        <f>'別紙様式2-2 個表_処遇'!AH91</f>
        <v/>
      </c>
      <c r="BD123" s="228"/>
      <c r="BE123" s="228"/>
      <c r="BF123" s="145" t="str">
        <f t="shared" si="18"/>
        <v/>
      </c>
      <c r="BG123" s="148" t="str">
        <f t="shared" si="19"/>
        <v/>
      </c>
      <c r="BH123" s="134" t="str">
        <f>'別紙様式2-3 個表_特定'!AI91</f>
        <v/>
      </c>
      <c r="BI123" s="228"/>
      <c r="BJ123" s="235"/>
      <c r="BK123" s="235"/>
      <c r="BL123" s="134" t="str">
        <f t="shared" si="20"/>
        <v/>
      </c>
      <c r="BM123" s="140" t="str">
        <f t="shared" si="21"/>
        <v/>
      </c>
    </row>
    <row r="124" spans="2:65" ht="37.5" customHeight="1">
      <c r="B124" s="46">
        <f t="shared" si="22"/>
        <v>81</v>
      </c>
      <c r="C124" s="211"/>
      <c r="D124" s="212"/>
      <c r="E124" s="212"/>
      <c r="F124" s="212"/>
      <c r="G124" s="212"/>
      <c r="H124" s="212"/>
      <c r="I124" s="212"/>
      <c r="J124" s="212"/>
      <c r="K124" s="212"/>
      <c r="L124" s="213"/>
      <c r="M124" s="876"/>
      <c r="N124" s="876"/>
      <c r="O124" s="876"/>
      <c r="P124" s="876"/>
      <c r="Q124" s="876"/>
      <c r="R124" s="859"/>
      <c r="S124" s="860"/>
      <c r="T124" s="860"/>
      <c r="U124" s="860"/>
      <c r="V124" s="861"/>
      <c r="W124" s="214"/>
      <c r="X124" s="215"/>
      <c r="Y124" s="215"/>
      <c r="Z124" s="216"/>
      <c r="AA124" s="217"/>
      <c r="AB124" s="137">
        <f t="shared" si="12"/>
        <v>0</v>
      </c>
      <c r="AC124" s="227"/>
      <c r="AD124" s="227"/>
      <c r="AE124" s="228"/>
      <c r="AF124" s="310">
        <f t="shared" si="13"/>
        <v>0</v>
      </c>
      <c r="AG124" s="307"/>
      <c r="AH124" s="307"/>
      <c r="AI124" s="307"/>
      <c r="AJ124" s="166">
        <f t="shared" si="14"/>
        <v>0</v>
      </c>
      <c r="AK124" s="228"/>
      <c r="AL124" s="228"/>
      <c r="AM124" s="167">
        <f t="shared" si="15"/>
        <v>0</v>
      </c>
      <c r="AN124" s="228"/>
      <c r="AO124" s="228"/>
      <c r="AP124" s="228"/>
      <c r="AQ124" s="167">
        <f t="shared" si="16"/>
        <v>0</v>
      </c>
      <c r="AR124" s="228"/>
      <c r="AS124" s="235"/>
      <c r="AT124" s="235"/>
      <c r="AU124" s="236"/>
      <c r="AV124" s="237"/>
      <c r="AW124" s="238"/>
      <c r="AX124" s="239"/>
      <c r="AY124" s="137">
        <f t="shared" si="17"/>
        <v>0</v>
      </c>
      <c r="AZ124" s="227"/>
      <c r="BA124" s="227"/>
      <c r="BB124" s="228"/>
      <c r="BC124" s="134" t="str">
        <f>'別紙様式2-2 個表_処遇'!AH92</f>
        <v/>
      </c>
      <c r="BD124" s="228"/>
      <c r="BE124" s="228"/>
      <c r="BF124" s="145" t="str">
        <f t="shared" si="18"/>
        <v/>
      </c>
      <c r="BG124" s="148" t="str">
        <f t="shared" si="19"/>
        <v/>
      </c>
      <c r="BH124" s="134" t="str">
        <f>'別紙様式2-3 個表_特定'!AI92</f>
        <v/>
      </c>
      <c r="BI124" s="228"/>
      <c r="BJ124" s="235"/>
      <c r="BK124" s="235"/>
      <c r="BL124" s="134" t="str">
        <f t="shared" si="20"/>
        <v/>
      </c>
      <c r="BM124" s="140" t="str">
        <f t="shared" si="21"/>
        <v/>
      </c>
    </row>
    <row r="125" spans="2:65" ht="37.5" customHeight="1">
      <c r="B125" s="46">
        <f t="shared" si="22"/>
        <v>82</v>
      </c>
      <c r="C125" s="211"/>
      <c r="D125" s="212"/>
      <c r="E125" s="212"/>
      <c r="F125" s="212"/>
      <c r="G125" s="212"/>
      <c r="H125" s="212"/>
      <c r="I125" s="212"/>
      <c r="J125" s="212"/>
      <c r="K125" s="212"/>
      <c r="L125" s="213"/>
      <c r="M125" s="876"/>
      <c r="N125" s="876"/>
      <c r="O125" s="876"/>
      <c r="P125" s="876"/>
      <c r="Q125" s="876"/>
      <c r="R125" s="859"/>
      <c r="S125" s="860"/>
      <c r="T125" s="860"/>
      <c r="U125" s="860"/>
      <c r="V125" s="861"/>
      <c r="W125" s="214"/>
      <c r="X125" s="215"/>
      <c r="Y125" s="215"/>
      <c r="Z125" s="216"/>
      <c r="AA125" s="217"/>
      <c r="AB125" s="137">
        <f t="shared" si="12"/>
        <v>0</v>
      </c>
      <c r="AC125" s="227"/>
      <c r="AD125" s="227"/>
      <c r="AE125" s="228"/>
      <c r="AF125" s="310">
        <f t="shared" si="13"/>
        <v>0</v>
      </c>
      <c r="AG125" s="307"/>
      <c r="AH125" s="307"/>
      <c r="AI125" s="307"/>
      <c r="AJ125" s="166">
        <f t="shared" si="14"/>
        <v>0</v>
      </c>
      <c r="AK125" s="228"/>
      <c r="AL125" s="228"/>
      <c r="AM125" s="167">
        <f t="shared" si="15"/>
        <v>0</v>
      </c>
      <c r="AN125" s="228"/>
      <c r="AO125" s="228"/>
      <c r="AP125" s="228"/>
      <c r="AQ125" s="167">
        <f t="shared" si="16"/>
        <v>0</v>
      </c>
      <c r="AR125" s="228"/>
      <c r="AS125" s="235"/>
      <c r="AT125" s="235"/>
      <c r="AU125" s="236"/>
      <c r="AV125" s="237"/>
      <c r="AW125" s="238"/>
      <c r="AX125" s="239"/>
      <c r="AY125" s="137">
        <f t="shared" si="17"/>
        <v>0</v>
      </c>
      <c r="AZ125" s="227"/>
      <c r="BA125" s="227"/>
      <c r="BB125" s="228"/>
      <c r="BC125" s="134" t="str">
        <f>'別紙様式2-2 個表_処遇'!AH93</f>
        <v/>
      </c>
      <c r="BD125" s="228"/>
      <c r="BE125" s="228"/>
      <c r="BF125" s="145" t="str">
        <f t="shared" si="18"/>
        <v/>
      </c>
      <c r="BG125" s="148" t="str">
        <f t="shared" si="19"/>
        <v/>
      </c>
      <c r="BH125" s="134" t="str">
        <f>'別紙様式2-3 個表_特定'!AI93</f>
        <v/>
      </c>
      <c r="BI125" s="228"/>
      <c r="BJ125" s="235"/>
      <c r="BK125" s="235"/>
      <c r="BL125" s="134" t="str">
        <f t="shared" si="20"/>
        <v/>
      </c>
      <c r="BM125" s="140" t="str">
        <f t="shared" si="21"/>
        <v/>
      </c>
    </row>
    <row r="126" spans="2:65" ht="37.5" customHeight="1">
      <c r="B126" s="46">
        <f t="shared" si="22"/>
        <v>83</v>
      </c>
      <c r="C126" s="211"/>
      <c r="D126" s="212"/>
      <c r="E126" s="212"/>
      <c r="F126" s="212"/>
      <c r="G126" s="212"/>
      <c r="H126" s="212"/>
      <c r="I126" s="212"/>
      <c r="J126" s="212"/>
      <c r="K126" s="212"/>
      <c r="L126" s="213"/>
      <c r="M126" s="876"/>
      <c r="N126" s="876"/>
      <c r="O126" s="876"/>
      <c r="P126" s="876"/>
      <c r="Q126" s="876"/>
      <c r="R126" s="859"/>
      <c r="S126" s="860"/>
      <c r="T126" s="860"/>
      <c r="U126" s="860"/>
      <c r="V126" s="861"/>
      <c r="W126" s="214"/>
      <c r="X126" s="215"/>
      <c r="Y126" s="215"/>
      <c r="Z126" s="216"/>
      <c r="AA126" s="217"/>
      <c r="AB126" s="137">
        <f t="shared" si="12"/>
        <v>0</v>
      </c>
      <c r="AC126" s="227"/>
      <c r="AD126" s="227"/>
      <c r="AE126" s="228"/>
      <c r="AF126" s="310">
        <f t="shared" si="13"/>
        <v>0</v>
      </c>
      <c r="AG126" s="307"/>
      <c r="AH126" s="307"/>
      <c r="AI126" s="307"/>
      <c r="AJ126" s="166">
        <f t="shared" si="14"/>
        <v>0</v>
      </c>
      <c r="AK126" s="228"/>
      <c r="AL126" s="228"/>
      <c r="AM126" s="167">
        <f t="shared" si="15"/>
        <v>0</v>
      </c>
      <c r="AN126" s="228"/>
      <c r="AO126" s="228"/>
      <c r="AP126" s="228"/>
      <c r="AQ126" s="167">
        <f t="shared" si="16"/>
        <v>0</v>
      </c>
      <c r="AR126" s="228"/>
      <c r="AS126" s="235"/>
      <c r="AT126" s="235"/>
      <c r="AU126" s="236"/>
      <c r="AV126" s="237"/>
      <c r="AW126" s="238"/>
      <c r="AX126" s="239"/>
      <c r="AY126" s="137">
        <f t="shared" si="17"/>
        <v>0</v>
      </c>
      <c r="AZ126" s="227"/>
      <c r="BA126" s="227"/>
      <c r="BB126" s="228"/>
      <c r="BC126" s="134" t="str">
        <f>'別紙様式2-2 個表_処遇'!AH94</f>
        <v/>
      </c>
      <c r="BD126" s="228"/>
      <c r="BE126" s="228"/>
      <c r="BF126" s="145" t="str">
        <f t="shared" si="18"/>
        <v/>
      </c>
      <c r="BG126" s="148" t="str">
        <f t="shared" si="19"/>
        <v/>
      </c>
      <c r="BH126" s="134" t="str">
        <f>'別紙様式2-3 個表_特定'!AI94</f>
        <v/>
      </c>
      <c r="BI126" s="228"/>
      <c r="BJ126" s="235"/>
      <c r="BK126" s="235"/>
      <c r="BL126" s="134" t="str">
        <f t="shared" si="20"/>
        <v/>
      </c>
      <c r="BM126" s="140" t="str">
        <f t="shared" si="21"/>
        <v/>
      </c>
    </row>
    <row r="127" spans="2:65" ht="37.5" customHeight="1">
      <c r="B127" s="46">
        <f t="shared" si="22"/>
        <v>84</v>
      </c>
      <c r="C127" s="211"/>
      <c r="D127" s="212"/>
      <c r="E127" s="212"/>
      <c r="F127" s="212"/>
      <c r="G127" s="212"/>
      <c r="H127" s="212"/>
      <c r="I127" s="212"/>
      <c r="J127" s="212"/>
      <c r="K127" s="212"/>
      <c r="L127" s="213"/>
      <c r="M127" s="876"/>
      <c r="N127" s="876"/>
      <c r="O127" s="876"/>
      <c r="P127" s="876"/>
      <c r="Q127" s="876"/>
      <c r="R127" s="859"/>
      <c r="S127" s="860"/>
      <c r="T127" s="860"/>
      <c r="U127" s="860"/>
      <c r="V127" s="861"/>
      <c r="W127" s="214"/>
      <c r="X127" s="215"/>
      <c r="Y127" s="215"/>
      <c r="Z127" s="216"/>
      <c r="AA127" s="217"/>
      <c r="AB127" s="137">
        <f t="shared" si="12"/>
        <v>0</v>
      </c>
      <c r="AC127" s="227"/>
      <c r="AD127" s="227"/>
      <c r="AE127" s="228"/>
      <c r="AF127" s="310">
        <f t="shared" si="13"/>
        <v>0</v>
      </c>
      <c r="AG127" s="307"/>
      <c r="AH127" s="307"/>
      <c r="AI127" s="307"/>
      <c r="AJ127" s="166">
        <f t="shared" si="14"/>
        <v>0</v>
      </c>
      <c r="AK127" s="228"/>
      <c r="AL127" s="228"/>
      <c r="AM127" s="167">
        <f t="shared" si="15"/>
        <v>0</v>
      </c>
      <c r="AN127" s="228"/>
      <c r="AO127" s="228"/>
      <c r="AP127" s="228"/>
      <c r="AQ127" s="167">
        <f t="shared" si="16"/>
        <v>0</v>
      </c>
      <c r="AR127" s="228"/>
      <c r="AS127" s="235"/>
      <c r="AT127" s="235"/>
      <c r="AU127" s="236"/>
      <c r="AV127" s="237"/>
      <c r="AW127" s="238"/>
      <c r="AX127" s="239"/>
      <c r="AY127" s="137">
        <f t="shared" si="17"/>
        <v>0</v>
      </c>
      <c r="AZ127" s="227"/>
      <c r="BA127" s="227"/>
      <c r="BB127" s="228"/>
      <c r="BC127" s="134" t="str">
        <f>'別紙様式2-2 個表_処遇'!AH95</f>
        <v/>
      </c>
      <c r="BD127" s="228"/>
      <c r="BE127" s="228"/>
      <c r="BF127" s="145" t="str">
        <f t="shared" si="18"/>
        <v/>
      </c>
      <c r="BG127" s="148" t="str">
        <f t="shared" si="19"/>
        <v/>
      </c>
      <c r="BH127" s="134" t="str">
        <f>'別紙様式2-3 個表_特定'!AI95</f>
        <v/>
      </c>
      <c r="BI127" s="228"/>
      <c r="BJ127" s="235"/>
      <c r="BK127" s="235"/>
      <c r="BL127" s="134" t="str">
        <f t="shared" si="20"/>
        <v/>
      </c>
      <c r="BM127" s="140" t="str">
        <f t="shared" si="21"/>
        <v/>
      </c>
    </row>
    <row r="128" spans="2:65" ht="37.5" customHeight="1">
      <c r="B128" s="46">
        <f t="shared" si="22"/>
        <v>85</v>
      </c>
      <c r="C128" s="211"/>
      <c r="D128" s="212"/>
      <c r="E128" s="212"/>
      <c r="F128" s="212"/>
      <c r="G128" s="212"/>
      <c r="H128" s="212"/>
      <c r="I128" s="212"/>
      <c r="J128" s="212"/>
      <c r="K128" s="212"/>
      <c r="L128" s="213"/>
      <c r="M128" s="876"/>
      <c r="N128" s="876"/>
      <c r="O128" s="876"/>
      <c r="P128" s="876"/>
      <c r="Q128" s="876"/>
      <c r="R128" s="859"/>
      <c r="S128" s="860"/>
      <c r="T128" s="860"/>
      <c r="U128" s="860"/>
      <c r="V128" s="861"/>
      <c r="W128" s="214"/>
      <c r="X128" s="215"/>
      <c r="Y128" s="215"/>
      <c r="Z128" s="216"/>
      <c r="AA128" s="217"/>
      <c r="AB128" s="137">
        <f t="shared" si="12"/>
        <v>0</v>
      </c>
      <c r="AC128" s="227"/>
      <c r="AD128" s="227"/>
      <c r="AE128" s="228"/>
      <c r="AF128" s="310">
        <f t="shared" si="13"/>
        <v>0</v>
      </c>
      <c r="AG128" s="307"/>
      <c r="AH128" s="307"/>
      <c r="AI128" s="307"/>
      <c r="AJ128" s="166">
        <f t="shared" si="14"/>
        <v>0</v>
      </c>
      <c r="AK128" s="228"/>
      <c r="AL128" s="228"/>
      <c r="AM128" s="167">
        <f t="shared" si="15"/>
        <v>0</v>
      </c>
      <c r="AN128" s="228"/>
      <c r="AO128" s="228"/>
      <c r="AP128" s="228"/>
      <c r="AQ128" s="167">
        <f t="shared" si="16"/>
        <v>0</v>
      </c>
      <c r="AR128" s="228"/>
      <c r="AS128" s="235"/>
      <c r="AT128" s="235"/>
      <c r="AU128" s="236"/>
      <c r="AV128" s="237"/>
      <c r="AW128" s="238"/>
      <c r="AX128" s="239"/>
      <c r="AY128" s="137">
        <f t="shared" si="17"/>
        <v>0</v>
      </c>
      <c r="AZ128" s="227"/>
      <c r="BA128" s="227"/>
      <c r="BB128" s="228"/>
      <c r="BC128" s="134" t="str">
        <f>'別紙様式2-2 個表_処遇'!AH96</f>
        <v/>
      </c>
      <c r="BD128" s="228"/>
      <c r="BE128" s="228"/>
      <c r="BF128" s="145" t="str">
        <f t="shared" si="18"/>
        <v/>
      </c>
      <c r="BG128" s="148" t="str">
        <f t="shared" si="19"/>
        <v/>
      </c>
      <c r="BH128" s="134" t="str">
        <f>'別紙様式2-3 個表_特定'!AI96</f>
        <v/>
      </c>
      <c r="BI128" s="228"/>
      <c r="BJ128" s="235"/>
      <c r="BK128" s="235"/>
      <c r="BL128" s="134" t="str">
        <f t="shared" si="20"/>
        <v/>
      </c>
      <c r="BM128" s="140" t="str">
        <f t="shared" si="21"/>
        <v/>
      </c>
    </row>
    <row r="129" spans="1:65" ht="37.5" customHeight="1">
      <c r="B129" s="46">
        <f t="shared" si="22"/>
        <v>86</v>
      </c>
      <c r="C129" s="211"/>
      <c r="D129" s="212"/>
      <c r="E129" s="212"/>
      <c r="F129" s="212"/>
      <c r="G129" s="212"/>
      <c r="H129" s="212"/>
      <c r="I129" s="212"/>
      <c r="J129" s="212"/>
      <c r="K129" s="212"/>
      <c r="L129" s="213"/>
      <c r="M129" s="876"/>
      <c r="N129" s="876"/>
      <c r="O129" s="876"/>
      <c r="P129" s="876"/>
      <c r="Q129" s="876"/>
      <c r="R129" s="859"/>
      <c r="S129" s="860"/>
      <c r="T129" s="860"/>
      <c r="U129" s="860"/>
      <c r="V129" s="861"/>
      <c r="W129" s="214"/>
      <c r="X129" s="215"/>
      <c r="Y129" s="215"/>
      <c r="Z129" s="216"/>
      <c r="AA129" s="217"/>
      <c r="AB129" s="137">
        <f t="shared" si="12"/>
        <v>0</v>
      </c>
      <c r="AC129" s="227"/>
      <c r="AD129" s="227"/>
      <c r="AE129" s="228"/>
      <c r="AF129" s="310">
        <f t="shared" si="13"/>
        <v>0</v>
      </c>
      <c r="AG129" s="307"/>
      <c r="AH129" s="307"/>
      <c r="AI129" s="307"/>
      <c r="AJ129" s="166">
        <f t="shared" si="14"/>
        <v>0</v>
      </c>
      <c r="AK129" s="228"/>
      <c r="AL129" s="228"/>
      <c r="AM129" s="167">
        <f t="shared" si="15"/>
        <v>0</v>
      </c>
      <c r="AN129" s="228"/>
      <c r="AO129" s="228"/>
      <c r="AP129" s="228"/>
      <c r="AQ129" s="167">
        <f t="shared" si="16"/>
        <v>0</v>
      </c>
      <c r="AR129" s="228"/>
      <c r="AS129" s="235"/>
      <c r="AT129" s="235"/>
      <c r="AU129" s="236"/>
      <c r="AV129" s="237"/>
      <c r="AW129" s="238"/>
      <c r="AX129" s="239"/>
      <c r="AY129" s="137">
        <f t="shared" si="17"/>
        <v>0</v>
      </c>
      <c r="AZ129" s="227"/>
      <c r="BA129" s="227"/>
      <c r="BB129" s="228"/>
      <c r="BC129" s="134" t="str">
        <f>'別紙様式2-2 個表_処遇'!AH97</f>
        <v/>
      </c>
      <c r="BD129" s="228"/>
      <c r="BE129" s="228"/>
      <c r="BF129" s="145" t="str">
        <f t="shared" si="18"/>
        <v/>
      </c>
      <c r="BG129" s="148" t="str">
        <f t="shared" si="19"/>
        <v/>
      </c>
      <c r="BH129" s="134" t="str">
        <f>'別紙様式2-3 個表_特定'!AI97</f>
        <v/>
      </c>
      <c r="BI129" s="228"/>
      <c r="BJ129" s="235"/>
      <c r="BK129" s="235"/>
      <c r="BL129" s="134" t="str">
        <f t="shared" si="20"/>
        <v/>
      </c>
      <c r="BM129" s="140" t="str">
        <f t="shared" si="21"/>
        <v/>
      </c>
    </row>
    <row r="130" spans="1:65" ht="37.5" customHeight="1">
      <c r="B130" s="46">
        <f t="shared" si="22"/>
        <v>87</v>
      </c>
      <c r="C130" s="211"/>
      <c r="D130" s="212"/>
      <c r="E130" s="212"/>
      <c r="F130" s="212"/>
      <c r="G130" s="212"/>
      <c r="H130" s="212"/>
      <c r="I130" s="212"/>
      <c r="J130" s="212"/>
      <c r="K130" s="212"/>
      <c r="L130" s="213"/>
      <c r="M130" s="876"/>
      <c r="N130" s="876"/>
      <c r="O130" s="876"/>
      <c r="P130" s="876"/>
      <c r="Q130" s="876"/>
      <c r="R130" s="859"/>
      <c r="S130" s="860"/>
      <c r="T130" s="860"/>
      <c r="U130" s="860"/>
      <c r="V130" s="861"/>
      <c r="W130" s="214"/>
      <c r="X130" s="215"/>
      <c r="Y130" s="215"/>
      <c r="Z130" s="216"/>
      <c r="AA130" s="217"/>
      <c r="AB130" s="137">
        <f t="shared" si="12"/>
        <v>0</v>
      </c>
      <c r="AC130" s="227"/>
      <c r="AD130" s="227"/>
      <c r="AE130" s="228"/>
      <c r="AF130" s="310">
        <f t="shared" si="13"/>
        <v>0</v>
      </c>
      <c r="AG130" s="307"/>
      <c r="AH130" s="307"/>
      <c r="AI130" s="307"/>
      <c r="AJ130" s="166">
        <f t="shared" si="14"/>
        <v>0</v>
      </c>
      <c r="AK130" s="228"/>
      <c r="AL130" s="228"/>
      <c r="AM130" s="167">
        <f t="shared" si="15"/>
        <v>0</v>
      </c>
      <c r="AN130" s="228"/>
      <c r="AO130" s="228"/>
      <c r="AP130" s="228"/>
      <c r="AQ130" s="167">
        <f t="shared" si="16"/>
        <v>0</v>
      </c>
      <c r="AR130" s="228"/>
      <c r="AS130" s="235"/>
      <c r="AT130" s="235"/>
      <c r="AU130" s="236"/>
      <c r="AV130" s="237"/>
      <c r="AW130" s="238"/>
      <c r="AX130" s="239"/>
      <c r="AY130" s="137">
        <f t="shared" si="17"/>
        <v>0</v>
      </c>
      <c r="AZ130" s="227"/>
      <c r="BA130" s="227"/>
      <c r="BB130" s="228"/>
      <c r="BC130" s="134" t="str">
        <f>'別紙様式2-2 個表_処遇'!AH98</f>
        <v/>
      </c>
      <c r="BD130" s="228"/>
      <c r="BE130" s="228"/>
      <c r="BF130" s="145" t="str">
        <f t="shared" si="18"/>
        <v/>
      </c>
      <c r="BG130" s="148" t="str">
        <f t="shared" si="19"/>
        <v/>
      </c>
      <c r="BH130" s="134" t="str">
        <f>'別紙様式2-3 個表_特定'!AI98</f>
        <v/>
      </c>
      <c r="BI130" s="228"/>
      <c r="BJ130" s="235"/>
      <c r="BK130" s="235"/>
      <c r="BL130" s="134" t="str">
        <f t="shared" si="20"/>
        <v/>
      </c>
      <c r="BM130" s="140" t="str">
        <f t="shared" si="21"/>
        <v/>
      </c>
    </row>
    <row r="131" spans="1:65" ht="37.5" customHeight="1">
      <c r="B131" s="46">
        <f t="shared" si="22"/>
        <v>88</v>
      </c>
      <c r="C131" s="211"/>
      <c r="D131" s="212"/>
      <c r="E131" s="212"/>
      <c r="F131" s="212"/>
      <c r="G131" s="212"/>
      <c r="H131" s="212"/>
      <c r="I131" s="212"/>
      <c r="J131" s="212"/>
      <c r="K131" s="212"/>
      <c r="L131" s="213"/>
      <c r="M131" s="876"/>
      <c r="N131" s="876"/>
      <c r="O131" s="876"/>
      <c r="P131" s="876"/>
      <c r="Q131" s="876"/>
      <c r="R131" s="859"/>
      <c r="S131" s="860"/>
      <c r="T131" s="860"/>
      <c r="U131" s="860"/>
      <c r="V131" s="861"/>
      <c r="W131" s="214"/>
      <c r="X131" s="215"/>
      <c r="Y131" s="215"/>
      <c r="Z131" s="216"/>
      <c r="AA131" s="217"/>
      <c r="AB131" s="137">
        <f t="shared" si="12"/>
        <v>0</v>
      </c>
      <c r="AC131" s="227"/>
      <c r="AD131" s="227"/>
      <c r="AE131" s="228"/>
      <c r="AF131" s="310">
        <f t="shared" si="13"/>
        <v>0</v>
      </c>
      <c r="AG131" s="307"/>
      <c r="AH131" s="307"/>
      <c r="AI131" s="307"/>
      <c r="AJ131" s="166">
        <f t="shared" si="14"/>
        <v>0</v>
      </c>
      <c r="AK131" s="228"/>
      <c r="AL131" s="228"/>
      <c r="AM131" s="167">
        <f t="shared" si="15"/>
        <v>0</v>
      </c>
      <c r="AN131" s="228"/>
      <c r="AO131" s="228"/>
      <c r="AP131" s="228"/>
      <c r="AQ131" s="167">
        <f t="shared" si="16"/>
        <v>0</v>
      </c>
      <c r="AR131" s="228"/>
      <c r="AS131" s="235"/>
      <c r="AT131" s="235"/>
      <c r="AU131" s="236"/>
      <c r="AV131" s="237"/>
      <c r="AW131" s="238"/>
      <c r="AX131" s="239"/>
      <c r="AY131" s="137">
        <f t="shared" si="17"/>
        <v>0</v>
      </c>
      <c r="AZ131" s="227"/>
      <c r="BA131" s="227"/>
      <c r="BB131" s="228"/>
      <c r="BC131" s="134" t="str">
        <f>'別紙様式2-2 個表_処遇'!AH99</f>
        <v/>
      </c>
      <c r="BD131" s="228"/>
      <c r="BE131" s="228"/>
      <c r="BF131" s="145" t="str">
        <f t="shared" si="18"/>
        <v/>
      </c>
      <c r="BG131" s="148" t="str">
        <f t="shared" si="19"/>
        <v/>
      </c>
      <c r="BH131" s="134" t="str">
        <f>'別紙様式2-3 個表_特定'!AI99</f>
        <v/>
      </c>
      <c r="BI131" s="228"/>
      <c r="BJ131" s="235"/>
      <c r="BK131" s="235"/>
      <c r="BL131" s="134" t="str">
        <f t="shared" si="20"/>
        <v/>
      </c>
      <c r="BM131" s="140" t="str">
        <f t="shared" si="21"/>
        <v/>
      </c>
    </row>
    <row r="132" spans="1:65" ht="37.5" customHeight="1">
      <c r="B132" s="46">
        <f t="shared" si="22"/>
        <v>89</v>
      </c>
      <c r="C132" s="211"/>
      <c r="D132" s="212"/>
      <c r="E132" s="212"/>
      <c r="F132" s="212"/>
      <c r="G132" s="212"/>
      <c r="H132" s="212"/>
      <c r="I132" s="212"/>
      <c r="J132" s="212"/>
      <c r="K132" s="212"/>
      <c r="L132" s="213"/>
      <c r="M132" s="876"/>
      <c r="N132" s="876"/>
      <c r="O132" s="876"/>
      <c r="P132" s="876"/>
      <c r="Q132" s="876"/>
      <c r="R132" s="859"/>
      <c r="S132" s="860"/>
      <c r="T132" s="860"/>
      <c r="U132" s="860"/>
      <c r="V132" s="861"/>
      <c r="W132" s="214"/>
      <c r="X132" s="215"/>
      <c r="Y132" s="215"/>
      <c r="Z132" s="216"/>
      <c r="AA132" s="217"/>
      <c r="AB132" s="137">
        <f t="shared" si="12"/>
        <v>0</v>
      </c>
      <c r="AC132" s="227"/>
      <c r="AD132" s="227"/>
      <c r="AE132" s="228"/>
      <c r="AF132" s="310">
        <f t="shared" si="13"/>
        <v>0</v>
      </c>
      <c r="AG132" s="307"/>
      <c r="AH132" s="307"/>
      <c r="AI132" s="307"/>
      <c r="AJ132" s="166">
        <f t="shared" si="14"/>
        <v>0</v>
      </c>
      <c r="AK132" s="228"/>
      <c r="AL132" s="228"/>
      <c r="AM132" s="167">
        <f t="shared" si="15"/>
        <v>0</v>
      </c>
      <c r="AN132" s="228"/>
      <c r="AO132" s="228"/>
      <c r="AP132" s="228"/>
      <c r="AQ132" s="167">
        <f t="shared" si="16"/>
        <v>0</v>
      </c>
      <c r="AR132" s="228"/>
      <c r="AS132" s="235"/>
      <c r="AT132" s="235"/>
      <c r="AU132" s="236"/>
      <c r="AV132" s="237"/>
      <c r="AW132" s="238"/>
      <c r="AX132" s="239"/>
      <c r="AY132" s="137">
        <f t="shared" si="17"/>
        <v>0</v>
      </c>
      <c r="AZ132" s="227"/>
      <c r="BA132" s="227"/>
      <c r="BB132" s="228"/>
      <c r="BC132" s="134" t="str">
        <f>'別紙様式2-2 個表_処遇'!AH100</f>
        <v/>
      </c>
      <c r="BD132" s="228"/>
      <c r="BE132" s="228"/>
      <c r="BF132" s="145" t="str">
        <f t="shared" si="18"/>
        <v/>
      </c>
      <c r="BG132" s="148" t="str">
        <f t="shared" si="19"/>
        <v/>
      </c>
      <c r="BH132" s="134" t="str">
        <f>'別紙様式2-3 個表_特定'!AI100</f>
        <v/>
      </c>
      <c r="BI132" s="228"/>
      <c r="BJ132" s="235"/>
      <c r="BK132" s="235"/>
      <c r="BL132" s="134" t="str">
        <f t="shared" si="20"/>
        <v/>
      </c>
      <c r="BM132" s="140" t="str">
        <f t="shared" si="21"/>
        <v/>
      </c>
    </row>
    <row r="133" spans="1:65" ht="37.5" customHeight="1">
      <c r="B133" s="46">
        <f t="shared" si="22"/>
        <v>90</v>
      </c>
      <c r="C133" s="211"/>
      <c r="D133" s="212"/>
      <c r="E133" s="212"/>
      <c r="F133" s="212"/>
      <c r="G133" s="212"/>
      <c r="H133" s="212"/>
      <c r="I133" s="212"/>
      <c r="J133" s="212"/>
      <c r="K133" s="212"/>
      <c r="L133" s="213"/>
      <c r="M133" s="876"/>
      <c r="N133" s="876"/>
      <c r="O133" s="876"/>
      <c r="P133" s="876"/>
      <c r="Q133" s="876"/>
      <c r="R133" s="859"/>
      <c r="S133" s="860"/>
      <c r="T133" s="860"/>
      <c r="U133" s="860"/>
      <c r="V133" s="861"/>
      <c r="W133" s="214"/>
      <c r="X133" s="215"/>
      <c r="Y133" s="215"/>
      <c r="Z133" s="216"/>
      <c r="AA133" s="217"/>
      <c r="AB133" s="137">
        <f t="shared" si="12"/>
        <v>0</v>
      </c>
      <c r="AC133" s="227"/>
      <c r="AD133" s="227"/>
      <c r="AE133" s="228"/>
      <c r="AF133" s="310">
        <f t="shared" si="13"/>
        <v>0</v>
      </c>
      <c r="AG133" s="307"/>
      <c r="AH133" s="307"/>
      <c r="AI133" s="307"/>
      <c r="AJ133" s="166">
        <f t="shared" si="14"/>
        <v>0</v>
      </c>
      <c r="AK133" s="228"/>
      <c r="AL133" s="228"/>
      <c r="AM133" s="167">
        <f t="shared" si="15"/>
        <v>0</v>
      </c>
      <c r="AN133" s="228"/>
      <c r="AO133" s="228"/>
      <c r="AP133" s="228"/>
      <c r="AQ133" s="167">
        <f t="shared" si="16"/>
        <v>0</v>
      </c>
      <c r="AR133" s="228"/>
      <c r="AS133" s="235"/>
      <c r="AT133" s="235"/>
      <c r="AU133" s="236"/>
      <c r="AV133" s="237"/>
      <c r="AW133" s="238"/>
      <c r="AX133" s="239"/>
      <c r="AY133" s="137">
        <f t="shared" si="17"/>
        <v>0</v>
      </c>
      <c r="AZ133" s="227"/>
      <c r="BA133" s="227"/>
      <c r="BB133" s="228"/>
      <c r="BC133" s="134" t="str">
        <f>'別紙様式2-2 個表_処遇'!AH101</f>
        <v/>
      </c>
      <c r="BD133" s="228"/>
      <c r="BE133" s="228"/>
      <c r="BF133" s="145" t="str">
        <f t="shared" si="18"/>
        <v/>
      </c>
      <c r="BG133" s="148" t="str">
        <f t="shared" si="19"/>
        <v/>
      </c>
      <c r="BH133" s="134" t="str">
        <f>'別紙様式2-3 個表_特定'!AI101</f>
        <v/>
      </c>
      <c r="BI133" s="228"/>
      <c r="BJ133" s="235"/>
      <c r="BK133" s="235"/>
      <c r="BL133" s="134" t="str">
        <f t="shared" si="20"/>
        <v/>
      </c>
      <c r="BM133" s="140" t="str">
        <f t="shared" si="21"/>
        <v/>
      </c>
    </row>
    <row r="134" spans="1:65" ht="37.5" customHeight="1">
      <c r="B134" s="46">
        <f t="shared" si="22"/>
        <v>91</v>
      </c>
      <c r="C134" s="211"/>
      <c r="D134" s="212"/>
      <c r="E134" s="212"/>
      <c r="F134" s="212"/>
      <c r="G134" s="212"/>
      <c r="H134" s="212"/>
      <c r="I134" s="212"/>
      <c r="J134" s="212"/>
      <c r="K134" s="212"/>
      <c r="L134" s="213"/>
      <c r="M134" s="876"/>
      <c r="N134" s="876"/>
      <c r="O134" s="876"/>
      <c r="P134" s="876"/>
      <c r="Q134" s="876"/>
      <c r="R134" s="859"/>
      <c r="S134" s="860"/>
      <c r="T134" s="860"/>
      <c r="U134" s="860"/>
      <c r="V134" s="861"/>
      <c r="W134" s="214"/>
      <c r="X134" s="215"/>
      <c r="Y134" s="215"/>
      <c r="Z134" s="216"/>
      <c r="AA134" s="217"/>
      <c r="AB134" s="137">
        <f t="shared" si="12"/>
        <v>0</v>
      </c>
      <c r="AC134" s="227"/>
      <c r="AD134" s="227"/>
      <c r="AE134" s="228"/>
      <c r="AF134" s="310">
        <f t="shared" si="13"/>
        <v>0</v>
      </c>
      <c r="AG134" s="307"/>
      <c r="AH134" s="307"/>
      <c r="AI134" s="307"/>
      <c r="AJ134" s="166">
        <f t="shared" si="14"/>
        <v>0</v>
      </c>
      <c r="AK134" s="228"/>
      <c r="AL134" s="228"/>
      <c r="AM134" s="167">
        <f t="shared" si="15"/>
        <v>0</v>
      </c>
      <c r="AN134" s="228"/>
      <c r="AO134" s="228"/>
      <c r="AP134" s="228"/>
      <c r="AQ134" s="167">
        <f t="shared" si="16"/>
        <v>0</v>
      </c>
      <c r="AR134" s="228"/>
      <c r="AS134" s="235"/>
      <c r="AT134" s="235"/>
      <c r="AU134" s="236"/>
      <c r="AV134" s="237"/>
      <c r="AW134" s="238"/>
      <c r="AX134" s="239"/>
      <c r="AY134" s="137">
        <f t="shared" si="17"/>
        <v>0</v>
      </c>
      <c r="AZ134" s="227"/>
      <c r="BA134" s="227"/>
      <c r="BB134" s="228"/>
      <c r="BC134" s="134" t="str">
        <f>'別紙様式2-2 個表_処遇'!AH102</f>
        <v/>
      </c>
      <c r="BD134" s="228"/>
      <c r="BE134" s="228"/>
      <c r="BF134" s="145" t="str">
        <f t="shared" si="18"/>
        <v/>
      </c>
      <c r="BG134" s="148" t="str">
        <f t="shared" si="19"/>
        <v/>
      </c>
      <c r="BH134" s="134" t="str">
        <f>'別紙様式2-3 個表_特定'!AI102</f>
        <v/>
      </c>
      <c r="BI134" s="228"/>
      <c r="BJ134" s="235"/>
      <c r="BK134" s="235"/>
      <c r="BL134" s="134" t="str">
        <f t="shared" si="20"/>
        <v/>
      </c>
      <c r="BM134" s="140" t="str">
        <f t="shared" si="21"/>
        <v/>
      </c>
    </row>
    <row r="135" spans="1:65" ht="37.5" customHeight="1">
      <c r="B135" s="46">
        <f t="shared" si="22"/>
        <v>92</v>
      </c>
      <c r="C135" s="211"/>
      <c r="D135" s="212"/>
      <c r="E135" s="212"/>
      <c r="F135" s="212"/>
      <c r="G135" s="212"/>
      <c r="H135" s="212"/>
      <c r="I135" s="212"/>
      <c r="J135" s="212"/>
      <c r="K135" s="212"/>
      <c r="L135" s="213"/>
      <c r="M135" s="876"/>
      <c r="N135" s="876"/>
      <c r="O135" s="876"/>
      <c r="P135" s="876"/>
      <c r="Q135" s="876"/>
      <c r="R135" s="859"/>
      <c r="S135" s="860"/>
      <c r="T135" s="860"/>
      <c r="U135" s="860"/>
      <c r="V135" s="861"/>
      <c r="W135" s="214"/>
      <c r="X135" s="215"/>
      <c r="Y135" s="215"/>
      <c r="Z135" s="216"/>
      <c r="AA135" s="217"/>
      <c r="AB135" s="137">
        <f t="shared" si="12"/>
        <v>0</v>
      </c>
      <c r="AC135" s="227"/>
      <c r="AD135" s="227"/>
      <c r="AE135" s="228"/>
      <c r="AF135" s="310">
        <f t="shared" si="13"/>
        <v>0</v>
      </c>
      <c r="AG135" s="307"/>
      <c r="AH135" s="307"/>
      <c r="AI135" s="307"/>
      <c r="AJ135" s="166">
        <f t="shared" si="14"/>
        <v>0</v>
      </c>
      <c r="AK135" s="228"/>
      <c r="AL135" s="228"/>
      <c r="AM135" s="167">
        <f t="shared" si="15"/>
        <v>0</v>
      </c>
      <c r="AN135" s="228"/>
      <c r="AO135" s="228"/>
      <c r="AP135" s="228"/>
      <c r="AQ135" s="167">
        <f t="shared" si="16"/>
        <v>0</v>
      </c>
      <c r="AR135" s="228"/>
      <c r="AS135" s="235"/>
      <c r="AT135" s="235"/>
      <c r="AU135" s="236"/>
      <c r="AV135" s="237"/>
      <c r="AW135" s="238"/>
      <c r="AX135" s="239"/>
      <c r="AY135" s="137">
        <f t="shared" si="17"/>
        <v>0</v>
      </c>
      <c r="AZ135" s="227"/>
      <c r="BA135" s="227"/>
      <c r="BB135" s="228"/>
      <c r="BC135" s="134" t="str">
        <f>'別紙様式2-2 個表_処遇'!AH103</f>
        <v/>
      </c>
      <c r="BD135" s="228"/>
      <c r="BE135" s="228"/>
      <c r="BF135" s="145" t="str">
        <f t="shared" si="18"/>
        <v/>
      </c>
      <c r="BG135" s="148" t="str">
        <f t="shared" si="19"/>
        <v/>
      </c>
      <c r="BH135" s="134" t="str">
        <f>'別紙様式2-3 個表_特定'!AI103</f>
        <v/>
      </c>
      <c r="BI135" s="228"/>
      <c r="BJ135" s="235"/>
      <c r="BK135" s="235"/>
      <c r="BL135" s="134" t="str">
        <f t="shared" si="20"/>
        <v/>
      </c>
      <c r="BM135" s="140" t="str">
        <f t="shared" si="21"/>
        <v/>
      </c>
    </row>
    <row r="136" spans="1:65" ht="37.5" customHeight="1">
      <c r="B136" s="46">
        <f t="shared" ref="B136:B141" si="23">B135+1</f>
        <v>93</v>
      </c>
      <c r="C136" s="211"/>
      <c r="D136" s="212"/>
      <c r="E136" s="212"/>
      <c r="F136" s="212"/>
      <c r="G136" s="212"/>
      <c r="H136" s="212"/>
      <c r="I136" s="212"/>
      <c r="J136" s="212"/>
      <c r="K136" s="212"/>
      <c r="L136" s="213"/>
      <c r="M136" s="876"/>
      <c r="N136" s="876"/>
      <c r="O136" s="876"/>
      <c r="P136" s="876"/>
      <c r="Q136" s="876"/>
      <c r="R136" s="859"/>
      <c r="S136" s="860"/>
      <c r="T136" s="860"/>
      <c r="U136" s="860"/>
      <c r="V136" s="861"/>
      <c r="W136" s="214"/>
      <c r="X136" s="215"/>
      <c r="Y136" s="215"/>
      <c r="Z136" s="216"/>
      <c r="AA136" s="217"/>
      <c r="AB136" s="137">
        <f t="shared" si="12"/>
        <v>0</v>
      </c>
      <c r="AC136" s="227"/>
      <c r="AD136" s="227"/>
      <c r="AE136" s="228"/>
      <c r="AF136" s="310">
        <f t="shared" si="13"/>
        <v>0</v>
      </c>
      <c r="AG136" s="307"/>
      <c r="AH136" s="307"/>
      <c r="AI136" s="307"/>
      <c r="AJ136" s="166">
        <f t="shared" si="14"/>
        <v>0</v>
      </c>
      <c r="AK136" s="228"/>
      <c r="AL136" s="228"/>
      <c r="AM136" s="167">
        <f t="shared" si="15"/>
        <v>0</v>
      </c>
      <c r="AN136" s="228"/>
      <c r="AO136" s="228"/>
      <c r="AP136" s="228"/>
      <c r="AQ136" s="167">
        <f t="shared" si="16"/>
        <v>0</v>
      </c>
      <c r="AR136" s="228"/>
      <c r="AS136" s="235"/>
      <c r="AT136" s="235"/>
      <c r="AU136" s="236"/>
      <c r="AV136" s="237"/>
      <c r="AW136" s="238"/>
      <c r="AX136" s="239"/>
      <c r="AY136" s="137">
        <f t="shared" si="17"/>
        <v>0</v>
      </c>
      <c r="AZ136" s="227"/>
      <c r="BA136" s="227"/>
      <c r="BB136" s="228"/>
      <c r="BC136" s="134" t="str">
        <f>'別紙様式2-2 個表_処遇'!AH104</f>
        <v/>
      </c>
      <c r="BD136" s="228"/>
      <c r="BE136" s="228"/>
      <c r="BF136" s="145" t="str">
        <f t="shared" si="18"/>
        <v/>
      </c>
      <c r="BG136" s="148" t="str">
        <f t="shared" si="19"/>
        <v/>
      </c>
      <c r="BH136" s="134" t="str">
        <f>'別紙様式2-3 個表_特定'!AI104</f>
        <v/>
      </c>
      <c r="BI136" s="228"/>
      <c r="BJ136" s="235"/>
      <c r="BK136" s="235"/>
      <c r="BL136" s="134" t="str">
        <f t="shared" si="20"/>
        <v/>
      </c>
      <c r="BM136" s="140" t="str">
        <f t="shared" si="21"/>
        <v/>
      </c>
    </row>
    <row r="137" spans="1:65" ht="37.5" customHeight="1">
      <c r="B137" s="46">
        <f t="shared" si="23"/>
        <v>94</v>
      </c>
      <c r="C137" s="211"/>
      <c r="D137" s="212"/>
      <c r="E137" s="212"/>
      <c r="F137" s="212"/>
      <c r="G137" s="212"/>
      <c r="H137" s="212"/>
      <c r="I137" s="212"/>
      <c r="J137" s="212"/>
      <c r="K137" s="212"/>
      <c r="L137" s="213"/>
      <c r="M137" s="876"/>
      <c r="N137" s="876"/>
      <c r="O137" s="876"/>
      <c r="P137" s="876"/>
      <c r="Q137" s="876"/>
      <c r="R137" s="859"/>
      <c r="S137" s="860"/>
      <c r="T137" s="860"/>
      <c r="U137" s="860"/>
      <c r="V137" s="861"/>
      <c r="W137" s="214"/>
      <c r="X137" s="215"/>
      <c r="Y137" s="215"/>
      <c r="Z137" s="216"/>
      <c r="AA137" s="217"/>
      <c r="AB137" s="137">
        <f t="shared" si="12"/>
        <v>0</v>
      </c>
      <c r="AC137" s="227"/>
      <c r="AD137" s="227"/>
      <c r="AE137" s="228"/>
      <c r="AF137" s="310">
        <f t="shared" si="13"/>
        <v>0</v>
      </c>
      <c r="AG137" s="307"/>
      <c r="AH137" s="307"/>
      <c r="AI137" s="307"/>
      <c r="AJ137" s="166">
        <f t="shared" si="14"/>
        <v>0</v>
      </c>
      <c r="AK137" s="228"/>
      <c r="AL137" s="228"/>
      <c r="AM137" s="167">
        <f t="shared" si="15"/>
        <v>0</v>
      </c>
      <c r="AN137" s="228"/>
      <c r="AO137" s="228"/>
      <c r="AP137" s="228"/>
      <c r="AQ137" s="167">
        <f t="shared" si="16"/>
        <v>0</v>
      </c>
      <c r="AR137" s="228"/>
      <c r="AS137" s="235"/>
      <c r="AT137" s="235"/>
      <c r="AU137" s="236"/>
      <c r="AV137" s="237"/>
      <c r="AW137" s="238"/>
      <c r="AX137" s="239"/>
      <c r="AY137" s="137">
        <f t="shared" si="17"/>
        <v>0</v>
      </c>
      <c r="AZ137" s="227"/>
      <c r="BA137" s="227"/>
      <c r="BB137" s="228"/>
      <c r="BC137" s="134" t="str">
        <f>'別紙様式2-2 個表_処遇'!AH105</f>
        <v/>
      </c>
      <c r="BD137" s="228"/>
      <c r="BE137" s="228"/>
      <c r="BF137" s="145" t="str">
        <f t="shared" si="18"/>
        <v/>
      </c>
      <c r="BG137" s="148" t="str">
        <f t="shared" si="19"/>
        <v/>
      </c>
      <c r="BH137" s="134" t="str">
        <f>'別紙様式2-3 個表_特定'!AI105</f>
        <v/>
      </c>
      <c r="BI137" s="228"/>
      <c r="BJ137" s="235"/>
      <c r="BK137" s="235"/>
      <c r="BL137" s="134" t="str">
        <f t="shared" si="20"/>
        <v/>
      </c>
      <c r="BM137" s="140" t="str">
        <f t="shared" si="21"/>
        <v/>
      </c>
    </row>
    <row r="138" spans="1:65" ht="37.5" customHeight="1">
      <c r="B138" s="46">
        <f t="shared" si="23"/>
        <v>95</v>
      </c>
      <c r="C138" s="211"/>
      <c r="D138" s="212"/>
      <c r="E138" s="212"/>
      <c r="F138" s="212"/>
      <c r="G138" s="212"/>
      <c r="H138" s="212"/>
      <c r="I138" s="212"/>
      <c r="J138" s="212"/>
      <c r="K138" s="212"/>
      <c r="L138" s="213"/>
      <c r="M138" s="876"/>
      <c r="N138" s="876"/>
      <c r="O138" s="876"/>
      <c r="P138" s="876"/>
      <c r="Q138" s="876"/>
      <c r="R138" s="859"/>
      <c r="S138" s="860"/>
      <c r="T138" s="860"/>
      <c r="U138" s="860"/>
      <c r="V138" s="861"/>
      <c r="W138" s="214"/>
      <c r="X138" s="215"/>
      <c r="Y138" s="215"/>
      <c r="Z138" s="216"/>
      <c r="AA138" s="217"/>
      <c r="AB138" s="137">
        <f t="shared" si="12"/>
        <v>0</v>
      </c>
      <c r="AC138" s="227"/>
      <c r="AD138" s="227"/>
      <c r="AE138" s="228"/>
      <c r="AF138" s="310">
        <f t="shared" si="13"/>
        <v>0</v>
      </c>
      <c r="AG138" s="307"/>
      <c r="AH138" s="307"/>
      <c r="AI138" s="307"/>
      <c r="AJ138" s="166">
        <f t="shared" si="14"/>
        <v>0</v>
      </c>
      <c r="AK138" s="228"/>
      <c r="AL138" s="228"/>
      <c r="AM138" s="167">
        <f t="shared" si="15"/>
        <v>0</v>
      </c>
      <c r="AN138" s="228"/>
      <c r="AO138" s="228"/>
      <c r="AP138" s="228"/>
      <c r="AQ138" s="167">
        <f t="shared" si="16"/>
        <v>0</v>
      </c>
      <c r="AR138" s="228"/>
      <c r="AS138" s="235"/>
      <c r="AT138" s="235"/>
      <c r="AU138" s="236"/>
      <c r="AV138" s="237"/>
      <c r="AW138" s="238"/>
      <c r="AX138" s="239"/>
      <c r="AY138" s="137">
        <f t="shared" si="17"/>
        <v>0</v>
      </c>
      <c r="AZ138" s="227"/>
      <c r="BA138" s="227"/>
      <c r="BB138" s="228"/>
      <c r="BC138" s="134" t="str">
        <f>'別紙様式2-2 個表_処遇'!AH106</f>
        <v/>
      </c>
      <c r="BD138" s="228"/>
      <c r="BE138" s="228"/>
      <c r="BF138" s="145" t="str">
        <f t="shared" si="18"/>
        <v/>
      </c>
      <c r="BG138" s="148" t="str">
        <f t="shared" si="19"/>
        <v/>
      </c>
      <c r="BH138" s="134" t="str">
        <f>'別紙様式2-3 個表_特定'!AI106</f>
        <v/>
      </c>
      <c r="BI138" s="228"/>
      <c r="BJ138" s="235"/>
      <c r="BK138" s="235"/>
      <c r="BL138" s="134" t="str">
        <f t="shared" si="20"/>
        <v/>
      </c>
      <c r="BM138" s="140" t="str">
        <f t="shared" si="21"/>
        <v/>
      </c>
    </row>
    <row r="139" spans="1:65" ht="37.5" customHeight="1">
      <c r="B139" s="46">
        <f t="shared" si="23"/>
        <v>96</v>
      </c>
      <c r="C139" s="211"/>
      <c r="D139" s="212"/>
      <c r="E139" s="212"/>
      <c r="F139" s="212"/>
      <c r="G139" s="212"/>
      <c r="H139" s="212"/>
      <c r="I139" s="212"/>
      <c r="J139" s="212"/>
      <c r="K139" s="212"/>
      <c r="L139" s="213"/>
      <c r="M139" s="876"/>
      <c r="N139" s="876"/>
      <c r="O139" s="876"/>
      <c r="P139" s="876"/>
      <c r="Q139" s="876"/>
      <c r="R139" s="859"/>
      <c r="S139" s="860"/>
      <c r="T139" s="860"/>
      <c r="U139" s="860"/>
      <c r="V139" s="861"/>
      <c r="W139" s="214"/>
      <c r="X139" s="215"/>
      <c r="Y139" s="215"/>
      <c r="Z139" s="216"/>
      <c r="AA139" s="217"/>
      <c r="AB139" s="137">
        <f t="shared" si="12"/>
        <v>0</v>
      </c>
      <c r="AC139" s="227"/>
      <c r="AD139" s="227"/>
      <c r="AE139" s="228"/>
      <c r="AF139" s="310">
        <f t="shared" si="13"/>
        <v>0</v>
      </c>
      <c r="AG139" s="307"/>
      <c r="AH139" s="307"/>
      <c r="AI139" s="307"/>
      <c r="AJ139" s="166">
        <f t="shared" si="14"/>
        <v>0</v>
      </c>
      <c r="AK139" s="228"/>
      <c r="AL139" s="228"/>
      <c r="AM139" s="167">
        <f t="shared" si="15"/>
        <v>0</v>
      </c>
      <c r="AN139" s="228"/>
      <c r="AO139" s="228"/>
      <c r="AP139" s="228"/>
      <c r="AQ139" s="167">
        <f t="shared" si="16"/>
        <v>0</v>
      </c>
      <c r="AR139" s="228"/>
      <c r="AS139" s="235"/>
      <c r="AT139" s="235"/>
      <c r="AU139" s="236"/>
      <c r="AV139" s="237"/>
      <c r="AW139" s="238"/>
      <c r="AX139" s="239"/>
      <c r="AY139" s="137">
        <f t="shared" si="17"/>
        <v>0</v>
      </c>
      <c r="AZ139" s="227"/>
      <c r="BA139" s="227"/>
      <c r="BB139" s="228"/>
      <c r="BC139" s="134" t="str">
        <f>'別紙様式2-2 個表_処遇'!AH107</f>
        <v/>
      </c>
      <c r="BD139" s="228"/>
      <c r="BE139" s="228"/>
      <c r="BF139" s="145" t="str">
        <f t="shared" si="18"/>
        <v/>
      </c>
      <c r="BG139" s="148" t="str">
        <f t="shared" si="19"/>
        <v/>
      </c>
      <c r="BH139" s="134" t="str">
        <f>'別紙様式2-3 個表_特定'!AI107</f>
        <v/>
      </c>
      <c r="BI139" s="228"/>
      <c r="BJ139" s="235"/>
      <c r="BK139" s="235"/>
      <c r="BL139" s="134" t="str">
        <f t="shared" si="20"/>
        <v/>
      </c>
      <c r="BM139" s="140" t="str">
        <f t="shared" si="21"/>
        <v/>
      </c>
    </row>
    <row r="140" spans="1:65" ht="37.5" customHeight="1">
      <c r="B140" s="46">
        <f t="shared" si="23"/>
        <v>97</v>
      </c>
      <c r="C140" s="211"/>
      <c r="D140" s="212"/>
      <c r="E140" s="212"/>
      <c r="F140" s="212"/>
      <c r="G140" s="212"/>
      <c r="H140" s="212"/>
      <c r="I140" s="212"/>
      <c r="J140" s="212"/>
      <c r="K140" s="212"/>
      <c r="L140" s="213"/>
      <c r="M140" s="876"/>
      <c r="N140" s="876"/>
      <c r="O140" s="876"/>
      <c r="P140" s="876"/>
      <c r="Q140" s="876"/>
      <c r="R140" s="859"/>
      <c r="S140" s="860"/>
      <c r="T140" s="860"/>
      <c r="U140" s="860"/>
      <c r="V140" s="861"/>
      <c r="W140" s="214"/>
      <c r="X140" s="215"/>
      <c r="Y140" s="215"/>
      <c r="Z140" s="216"/>
      <c r="AA140" s="217"/>
      <c r="AB140" s="137">
        <f t="shared" si="12"/>
        <v>0</v>
      </c>
      <c r="AC140" s="227"/>
      <c r="AD140" s="227"/>
      <c r="AE140" s="228"/>
      <c r="AF140" s="310">
        <f t="shared" si="13"/>
        <v>0</v>
      </c>
      <c r="AG140" s="307"/>
      <c r="AH140" s="307"/>
      <c r="AI140" s="307"/>
      <c r="AJ140" s="166">
        <f t="shared" si="14"/>
        <v>0</v>
      </c>
      <c r="AK140" s="228"/>
      <c r="AL140" s="228"/>
      <c r="AM140" s="167">
        <f t="shared" si="15"/>
        <v>0</v>
      </c>
      <c r="AN140" s="228"/>
      <c r="AO140" s="228"/>
      <c r="AP140" s="228"/>
      <c r="AQ140" s="167">
        <f t="shared" si="16"/>
        <v>0</v>
      </c>
      <c r="AR140" s="228"/>
      <c r="AS140" s="235"/>
      <c r="AT140" s="235"/>
      <c r="AU140" s="236"/>
      <c r="AV140" s="237"/>
      <c r="AW140" s="238"/>
      <c r="AX140" s="239"/>
      <c r="AY140" s="137">
        <f t="shared" si="17"/>
        <v>0</v>
      </c>
      <c r="AZ140" s="227"/>
      <c r="BA140" s="227"/>
      <c r="BB140" s="228"/>
      <c r="BC140" s="134" t="str">
        <f>'別紙様式2-2 個表_処遇'!AH108</f>
        <v/>
      </c>
      <c r="BD140" s="228"/>
      <c r="BE140" s="228"/>
      <c r="BF140" s="145" t="str">
        <f t="shared" si="18"/>
        <v/>
      </c>
      <c r="BG140" s="148" t="str">
        <f t="shared" si="19"/>
        <v/>
      </c>
      <c r="BH140" s="134" t="str">
        <f>'別紙様式2-3 個表_特定'!AI108</f>
        <v/>
      </c>
      <c r="BI140" s="228"/>
      <c r="BJ140" s="235"/>
      <c r="BK140" s="235"/>
      <c r="BL140" s="134" t="str">
        <f t="shared" si="20"/>
        <v/>
      </c>
      <c r="BM140" s="140" t="str">
        <f t="shared" si="21"/>
        <v/>
      </c>
    </row>
    <row r="141" spans="1:65" ht="37.5" customHeight="1">
      <c r="B141" s="46">
        <f t="shared" si="23"/>
        <v>98</v>
      </c>
      <c r="C141" s="211"/>
      <c r="D141" s="212"/>
      <c r="E141" s="212"/>
      <c r="F141" s="212"/>
      <c r="G141" s="212"/>
      <c r="H141" s="212"/>
      <c r="I141" s="212"/>
      <c r="J141" s="212"/>
      <c r="K141" s="212"/>
      <c r="L141" s="213"/>
      <c r="M141" s="876"/>
      <c r="N141" s="876"/>
      <c r="O141" s="876"/>
      <c r="P141" s="876"/>
      <c r="Q141" s="876"/>
      <c r="R141" s="859"/>
      <c r="S141" s="860"/>
      <c r="T141" s="860"/>
      <c r="U141" s="860"/>
      <c r="V141" s="861"/>
      <c r="W141" s="214"/>
      <c r="X141" s="215"/>
      <c r="Y141" s="215"/>
      <c r="Z141" s="216"/>
      <c r="AA141" s="217"/>
      <c r="AB141" s="137">
        <f t="shared" si="12"/>
        <v>0</v>
      </c>
      <c r="AC141" s="227"/>
      <c r="AD141" s="227"/>
      <c r="AE141" s="228"/>
      <c r="AF141" s="310">
        <f t="shared" si="13"/>
        <v>0</v>
      </c>
      <c r="AG141" s="307"/>
      <c r="AH141" s="307"/>
      <c r="AI141" s="307"/>
      <c r="AJ141" s="166">
        <f t="shared" si="14"/>
        <v>0</v>
      </c>
      <c r="AK141" s="228"/>
      <c r="AL141" s="228"/>
      <c r="AM141" s="167">
        <f t="shared" si="15"/>
        <v>0</v>
      </c>
      <c r="AN141" s="228"/>
      <c r="AO141" s="228"/>
      <c r="AP141" s="228"/>
      <c r="AQ141" s="167">
        <f t="shared" si="16"/>
        <v>0</v>
      </c>
      <c r="AR141" s="228"/>
      <c r="AS141" s="235"/>
      <c r="AT141" s="235"/>
      <c r="AU141" s="236"/>
      <c r="AV141" s="237"/>
      <c r="AW141" s="238"/>
      <c r="AX141" s="239"/>
      <c r="AY141" s="137">
        <f t="shared" si="17"/>
        <v>0</v>
      </c>
      <c r="AZ141" s="227"/>
      <c r="BA141" s="227"/>
      <c r="BB141" s="228"/>
      <c r="BC141" s="134" t="str">
        <f>'別紙様式2-2 個表_処遇'!AH109</f>
        <v/>
      </c>
      <c r="BD141" s="228"/>
      <c r="BE141" s="228"/>
      <c r="BF141" s="145" t="str">
        <f t="shared" si="18"/>
        <v/>
      </c>
      <c r="BG141" s="148" t="str">
        <f t="shared" si="19"/>
        <v/>
      </c>
      <c r="BH141" s="134" t="str">
        <f>'別紙様式2-3 個表_特定'!AI109</f>
        <v/>
      </c>
      <c r="BI141" s="228"/>
      <c r="BJ141" s="235"/>
      <c r="BK141" s="235"/>
      <c r="BL141" s="134" t="str">
        <f t="shared" si="20"/>
        <v/>
      </c>
      <c r="BM141" s="140" t="str">
        <f t="shared" si="21"/>
        <v/>
      </c>
    </row>
    <row r="142" spans="1:65" ht="37.5" customHeight="1">
      <c r="B142" s="46">
        <f>B141+1</f>
        <v>99</v>
      </c>
      <c r="C142" s="211"/>
      <c r="D142" s="212"/>
      <c r="E142" s="212"/>
      <c r="F142" s="212"/>
      <c r="G142" s="212"/>
      <c r="H142" s="212"/>
      <c r="I142" s="212"/>
      <c r="J142" s="212"/>
      <c r="K142" s="212"/>
      <c r="L142" s="213"/>
      <c r="M142" s="876"/>
      <c r="N142" s="876"/>
      <c r="O142" s="876"/>
      <c r="P142" s="876"/>
      <c r="Q142" s="876"/>
      <c r="R142" s="859"/>
      <c r="S142" s="860"/>
      <c r="T142" s="860"/>
      <c r="U142" s="860"/>
      <c r="V142" s="861"/>
      <c r="W142" s="214"/>
      <c r="X142" s="215"/>
      <c r="Y142" s="215"/>
      <c r="Z142" s="216"/>
      <c r="AA142" s="217"/>
      <c r="AB142" s="137">
        <f t="shared" si="12"/>
        <v>0</v>
      </c>
      <c r="AC142" s="227"/>
      <c r="AD142" s="227"/>
      <c r="AE142" s="228"/>
      <c r="AF142" s="310">
        <f t="shared" si="13"/>
        <v>0</v>
      </c>
      <c r="AG142" s="307"/>
      <c r="AH142" s="307"/>
      <c r="AI142" s="307"/>
      <c r="AJ142" s="166">
        <f t="shared" si="14"/>
        <v>0</v>
      </c>
      <c r="AK142" s="228"/>
      <c r="AL142" s="228"/>
      <c r="AM142" s="167">
        <f t="shared" si="15"/>
        <v>0</v>
      </c>
      <c r="AN142" s="228"/>
      <c r="AO142" s="228"/>
      <c r="AP142" s="228"/>
      <c r="AQ142" s="167">
        <f t="shared" si="16"/>
        <v>0</v>
      </c>
      <c r="AR142" s="228"/>
      <c r="AS142" s="235"/>
      <c r="AT142" s="235"/>
      <c r="AU142" s="236"/>
      <c r="AV142" s="237"/>
      <c r="AW142" s="238"/>
      <c r="AX142" s="239"/>
      <c r="AY142" s="137">
        <f t="shared" si="17"/>
        <v>0</v>
      </c>
      <c r="AZ142" s="227"/>
      <c r="BA142" s="227"/>
      <c r="BB142" s="228"/>
      <c r="BC142" s="134" t="str">
        <f>'別紙様式2-2 個表_処遇'!AH110</f>
        <v/>
      </c>
      <c r="BD142" s="228"/>
      <c r="BE142" s="228"/>
      <c r="BF142" s="145" t="str">
        <f t="shared" si="18"/>
        <v/>
      </c>
      <c r="BG142" s="148" t="str">
        <f t="shared" si="19"/>
        <v/>
      </c>
      <c r="BH142" s="134" t="str">
        <f>'別紙様式2-3 個表_特定'!AI110</f>
        <v/>
      </c>
      <c r="BI142" s="228"/>
      <c r="BJ142" s="235"/>
      <c r="BK142" s="235"/>
      <c r="BL142" s="134" t="str">
        <f t="shared" si="20"/>
        <v/>
      </c>
      <c r="BM142" s="140" t="str">
        <f t="shared" si="21"/>
        <v/>
      </c>
    </row>
    <row r="143" spans="1:65" ht="37.5" customHeight="1" thickBot="1">
      <c r="B143" s="46">
        <f>B142+1</f>
        <v>100</v>
      </c>
      <c r="C143" s="218"/>
      <c r="D143" s="219"/>
      <c r="E143" s="219"/>
      <c r="F143" s="219"/>
      <c r="G143" s="219"/>
      <c r="H143" s="219"/>
      <c r="I143" s="219"/>
      <c r="J143" s="219"/>
      <c r="K143" s="219"/>
      <c r="L143" s="220"/>
      <c r="M143" s="894"/>
      <c r="N143" s="894"/>
      <c r="O143" s="894"/>
      <c r="P143" s="894"/>
      <c r="Q143" s="894"/>
      <c r="R143" s="866"/>
      <c r="S143" s="867"/>
      <c r="T143" s="867"/>
      <c r="U143" s="867"/>
      <c r="V143" s="868"/>
      <c r="W143" s="221"/>
      <c r="X143" s="222"/>
      <c r="Y143" s="222"/>
      <c r="Z143" s="223"/>
      <c r="AA143" s="224"/>
      <c r="AB143" s="138">
        <f t="shared" si="12"/>
        <v>0</v>
      </c>
      <c r="AC143" s="229"/>
      <c r="AD143" s="229"/>
      <c r="AE143" s="230"/>
      <c r="AF143" s="311">
        <f t="shared" si="13"/>
        <v>0</v>
      </c>
      <c r="AG143" s="230"/>
      <c r="AH143" s="230"/>
      <c r="AI143" s="230"/>
      <c r="AJ143" s="146">
        <f t="shared" si="14"/>
        <v>0</v>
      </c>
      <c r="AK143" s="230"/>
      <c r="AL143" s="230"/>
      <c r="AM143" s="135">
        <f>SUM(AN143,AO143,AP143)</f>
        <v>0</v>
      </c>
      <c r="AN143" s="230"/>
      <c r="AO143" s="230"/>
      <c r="AP143" s="230"/>
      <c r="AQ143" s="135">
        <f t="shared" si="16"/>
        <v>0</v>
      </c>
      <c r="AR143" s="230"/>
      <c r="AS143" s="240"/>
      <c r="AT143" s="240"/>
      <c r="AU143" s="241"/>
      <c r="AV143" s="242"/>
      <c r="AW143" s="242"/>
      <c r="AX143" s="243"/>
      <c r="AY143" s="138">
        <f t="shared" si="17"/>
        <v>0</v>
      </c>
      <c r="AZ143" s="229"/>
      <c r="BA143" s="229"/>
      <c r="BB143" s="230"/>
      <c r="BC143" s="135" t="str">
        <f>'別紙様式2-2 個表_処遇'!AH111</f>
        <v/>
      </c>
      <c r="BD143" s="230"/>
      <c r="BE143" s="230"/>
      <c r="BF143" s="146" t="str">
        <f t="shared" si="18"/>
        <v/>
      </c>
      <c r="BG143" s="149" t="str">
        <f t="shared" si="19"/>
        <v/>
      </c>
      <c r="BH143" s="135" t="str">
        <f>'別紙様式2-3 個表_特定'!AI111</f>
        <v/>
      </c>
      <c r="BI143" s="230"/>
      <c r="BJ143" s="240"/>
      <c r="BK143" s="240"/>
      <c r="BL143" s="135" t="str">
        <f t="shared" si="20"/>
        <v/>
      </c>
      <c r="BM143" s="141" t="str">
        <f t="shared" si="21"/>
        <v/>
      </c>
    </row>
    <row r="144" spans="1:65" ht="39" customHeight="1">
      <c r="A144" s="45"/>
      <c r="AB144" s="312">
        <f>SUM(AB44:AB143)</f>
        <v>0</v>
      </c>
      <c r="AC144" s="312">
        <f t="shared" ref="AC144:BL144" si="24">SUM(AC44:AC143)</f>
        <v>0</v>
      </c>
      <c r="AD144" s="312">
        <f t="shared" si="24"/>
        <v>0</v>
      </c>
      <c r="AE144" s="312">
        <f>SUM(AE44:AE143)</f>
        <v>0</v>
      </c>
      <c r="AF144" s="312">
        <f>SUM(AF44:AF143)</f>
        <v>0</v>
      </c>
      <c r="AG144" s="312">
        <f t="shared" ref="AG144:AI144" si="25">SUM(AG44:AG143)</f>
        <v>0</v>
      </c>
      <c r="AH144" s="312">
        <f t="shared" si="25"/>
        <v>0</v>
      </c>
      <c r="AI144" s="312">
        <f t="shared" si="25"/>
        <v>0</v>
      </c>
      <c r="AJ144" s="312">
        <f>SUM(AJ44:AJ143)</f>
        <v>0</v>
      </c>
      <c r="AK144" s="312">
        <f t="shared" si="24"/>
        <v>0</v>
      </c>
      <c r="AL144" s="312">
        <f t="shared" si="24"/>
        <v>0</v>
      </c>
      <c r="AM144" s="312">
        <f t="shared" si="24"/>
        <v>0</v>
      </c>
      <c r="AN144" s="312">
        <f t="shared" si="24"/>
        <v>0</v>
      </c>
      <c r="AO144" s="312">
        <f t="shared" si="24"/>
        <v>0</v>
      </c>
      <c r="AP144" s="312">
        <f t="shared" si="24"/>
        <v>0</v>
      </c>
      <c r="AQ144" s="312">
        <f t="shared" si="24"/>
        <v>0</v>
      </c>
      <c r="AR144" s="312">
        <f t="shared" si="24"/>
        <v>0</v>
      </c>
      <c r="AS144" s="312">
        <f t="shared" si="24"/>
        <v>0</v>
      </c>
      <c r="AT144" s="312">
        <f t="shared" si="24"/>
        <v>0</v>
      </c>
      <c r="AU144" s="312">
        <f t="shared" si="24"/>
        <v>0</v>
      </c>
      <c r="AV144" s="312">
        <f t="shared" si="24"/>
        <v>0</v>
      </c>
      <c r="AW144" s="313">
        <f>SUM(AW44:AW143)</f>
        <v>0</v>
      </c>
      <c r="AX144" s="313">
        <f>SUM(AX44:AX143)</f>
        <v>0</v>
      </c>
      <c r="AY144" s="312">
        <f>SUM(AY44:AY143)</f>
        <v>0</v>
      </c>
      <c r="AZ144" s="312">
        <f t="shared" si="24"/>
        <v>0</v>
      </c>
      <c r="BA144" s="312">
        <f t="shared" si="24"/>
        <v>0</v>
      </c>
      <c r="BB144" s="312">
        <f t="shared" si="24"/>
        <v>0</v>
      </c>
      <c r="BC144" s="312">
        <f t="shared" si="24"/>
        <v>0</v>
      </c>
      <c r="BD144" s="312">
        <f t="shared" si="24"/>
        <v>0</v>
      </c>
      <c r="BE144" s="312">
        <f t="shared" si="24"/>
        <v>0</v>
      </c>
      <c r="BF144" s="312">
        <f t="shared" si="24"/>
        <v>0</v>
      </c>
      <c r="BG144" s="312"/>
      <c r="BH144" s="312">
        <f t="shared" si="24"/>
        <v>0</v>
      </c>
      <c r="BI144" s="312">
        <f t="shared" si="24"/>
        <v>0</v>
      </c>
      <c r="BJ144" s="312">
        <f t="shared" si="24"/>
        <v>0</v>
      </c>
      <c r="BK144" s="312">
        <f t="shared" si="24"/>
        <v>0</v>
      </c>
      <c r="BL144" s="312">
        <f t="shared" si="24"/>
        <v>0</v>
      </c>
      <c r="BM144" s="312"/>
    </row>
    <row r="145" spans="2:27" ht="28.5" customHeight="1">
      <c r="B145" s="53"/>
      <c r="C145" s="889"/>
      <c r="D145" s="889"/>
      <c r="E145" s="889"/>
      <c r="F145" s="889"/>
      <c r="G145" s="889"/>
      <c r="H145" s="889"/>
      <c r="I145" s="889"/>
      <c r="J145" s="889"/>
      <c r="K145" s="889"/>
      <c r="L145" s="889"/>
      <c r="M145" s="889"/>
      <c r="N145" s="889"/>
      <c r="O145" s="889"/>
      <c r="P145" s="889"/>
      <c r="Q145" s="889"/>
      <c r="R145" s="889"/>
      <c r="S145" s="889"/>
      <c r="T145" s="889"/>
      <c r="U145" s="889"/>
      <c r="V145" s="889"/>
      <c r="W145" s="889"/>
      <c r="X145" s="889"/>
      <c r="Y145" s="889"/>
      <c r="Z145" s="889"/>
      <c r="AA145" s="889"/>
    </row>
    <row r="146" spans="2:27" ht="20.100000000000001" customHeight="1">
      <c r="T146" s="8"/>
      <c r="U146" s="8"/>
      <c r="V146" s="8"/>
      <c r="W146" s="8"/>
      <c r="X146" s="8"/>
      <c r="Y146" s="8"/>
    </row>
    <row r="147" spans="2:27" ht="20.100000000000001" customHeight="1">
      <c r="T147" s="8"/>
      <c r="U147" s="8"/>
      <c r="V147" s="8"/>
      <c r="W147" s="8"/>
      <c r="X147" s="8"/>
      <c r="Y147" s="8"/>
    </row>
    <row r="148" spans="2:27" ht="20.100000000000001" customHeight="1">
      <c r="T148" s="8"/>
      <c r="U148" s="8"/>
      <c r="V148" s="8"/>
      <c r="W148" s="8"/>
      <c r="X148" s="8"/>
      <c r="Y148" s="8"/>
    </row>
    <row r="149" spans="2:27" ht="20.100000000000001" customHeight="1">
      <c r="T149" s="8"/>
      <c r="U149" s="8"/>
      <c r="V149" s="50"/>
      <c r="W149" s="50"/>
      <c r="X149" s="8"/>
      <c r="Y149" s="8"/>
    </row>
    <row r="150" spans="2:27" ht="20.100000000000001" customHeight="1">
      <c r="T150" s="8"/>
      <c r="U150" s="8"/>
      <c r="V150" s="51"/>
      <c r="W150" s="51"/>
      <c r="X150" s="8"/>
      <c r="Y150" s="8"/>
    </row>
    <row r="151" spans="2:27" ht="20.100000000000001" customHeight="1">
      <c r="T151" s="8"/>
      <c r="U151" s="8"/>
      <c r="V151" s="52"/>
      <c r="W151" s="52"/>
      <c r="X151" s="8"/>
      <c r="Y151" s="8"/>
    </row>
    <row r="152" spans="2:27" ht="20.100000000000001" customHeight="1">
      <c r="T152" s="8"/>
      <c r="U152" s="8"/>
      <c r="V152" s="8"/>
      <c r="W152" s="8"/>
      <c r="X152" s="8"/>
      <c r="Y152" s="8"/>
    </row>
  </sheetData>
  <sheetProtection algorithmName="SHA-512" hashValue="GydLAcnTqvpf+ukHqEj3fEmSu2fE76CME5+vDPVs/xoElOtcSfut5v8qQ84C2AUUQOALU3ER7a4w4b5Cn7IkPA==" saltValue="XXAzo1QEdSsTm5oXOvXAAw==" spinCount="100000" sheet="1" scenarios="1"/>
  <mergeCells count="301">
    <mergeCell ref="AC36:AK36"/>
    <mergeCell ref="M124:Q124"/>
    <mergeCell ref="M125:Q125"/>
    <mergeCell ref="M126:Q126"/>
    <mergeCell ref="M127:Q127"/>
    <mergeCell ref="M116:Q116"/>
    <mergeCell ref="M117:Q117"/>
    <mergeCell ref="M118:Q118"/>
    <mergeCell ref="M119:Q119"/>
    <mergeCell ref="M120:Q120"/>
    <mergeCell ref="M121:Q121"/>
    <mergeCell ref="M122:Q122"/>
    <mergeCell ref="M123:Q123"/>
    <mergeCell ref="M113:Q113"/>
    <mergeCell ref="M114:Q114"/>
    <mergeCell ref="M115:Q115"/>
    <mergeCell ref="M97:Q97"/>
    <mergeCell ref="M98:Q98"/>
    <mergeCell ref="M99:Q99"/>
    <mergeCell ref="M100:Q100"/>
    <mergeCell ref="M101:Q101"/>
    <mergeCell ref="M102:Q102"/>
    <mergeCell ref="M103:Q103"/>
    <mergeCell ref="M104:Q104"/>
    <mergeCell ref="M128:Q128"/>
    <mergeCell ref="M129:Q129"/>
    <mergeCell ref="M130:Q130"/>
    <mergeCell ref="M140:Q140"/>
    <mergeCell ref="M141:Q141"/>
    <mergeCell ref="M142:Q142"/>
    <mergeCell ref="M131:Q131"/>
    <mergeCell ref="M132:Q132"/>
    <mergeCell ref="M133:Q133"/>
    <mergeCell ref="M134:Q134"/>
    <mergeCell ref="M135:Q135"/>
    <mergeCell ref="M136:Q136"/>
    <mergeCell ref="M137:Q137"/>
    <mergeCell ref="M138:Q138"/>
    <mergeCell ref="M139:Q139"/>
    <mergeCell ref="M69:Q69"/>
    <mergeCell ref="M70:Q70"/>
    <mergeCell ref="R72:V72"/>
    <mergeCell ref="R73:V73"/>
    <mergeCell ref="M46:Q46"/>
    <mergeCell ref="M110:Q110"/>
    <mergeCell ref="M111:Q111"/>
    <mergeCell ref="M112:Q112"/>
    <mergeCell ref="M96:Q96"/>
    <mergeCell ref="M85:Q85"/>
    <mergeCell ref="M105:Q105"/>
    <mergeCell ref="M106:Q106"/>
    <mergeCell ref="M107:Q107"/>
    <mergeCell ref="M108:Q108"/>
    <mergeCell ref="M109:Q109"/>
    <mergeCell ref="M64:Q64"/>
    <mergeCell ref="M91:Q91"/>
    <mergeCell ref="M92:Q92"/>
    <mergeCell ref="M93:Q93"/>
    <mergeCell ref="M94:Q94"/>
    <mergeCell ref="M95:Q95"/>
    <mergeCell ref="R63:V63"/>
    <mergeCell ref="R64:V64"/>
    <mergeCell ref="M55:Q55"/>
    <mergeCell ref="C13:L13"/>
    <mergeCell ref="M65:Q65"/>
    <mergeCell ref="M66:Q66"/>
    <mergeCell ref="M67:Q67"/>
    <mergeCell ref="M62:Q62"/>
    <mergeCell ref="M83:Q83"/>
    <mergeCell ref="M84:Q84"/>
    <mergeCell ref="M28:X28"/>
    <mergeCell ref="C28:L28"/>
    <mergeCell ref="M24:X24"/>
    <mergeCell ref="C24:L24"/>
    <mergeCell ref="R53:V53"/>
    <mergeCell ref="R54:V54"/>
    <mergeCell ref="R55:V55"/>
    <mergeCell ref="R81:V81"/>
    <mergeCell ref="R82:V82"/>
    <mergeCell ref="M63:Q63"/>
    <mergeCell ref="M59:Q59"/>
    <mergeCell ref="M47:Q47"/>
    <mergeCell ref="M48:Q48"/>
    <mergeCell ref="M49:Q49"/>
    <mergeCell ref="M50:Q50"/>
    <mergeCell ref="M56:Q56"/>
    <mergeCell ref="M68:Q68"/>
    <mergeCell ref="R126:V126"/>
    <mergeCell ref="R125:V125"/>
    <mergeCell ref="R124:V124"/>
    <mergeCell ref="R123:V123"/>
    <mergeCell ref="R122:V122"/>
    <mergeCell ref="R121:V121"/>
    <mergeCell ref="M143:Q143"/>
    <mergeCell ref="M71:Q71"/>
    <mergeCell ref="M72:Q72"/>
    <mergeCell ref="M73:Q73"/>
    <mergeCell ref="M76:Q76"/>
    <mergeCell ref="M77:Q77"/>
    <mergeCell ref="M78:Q78"/>
    <mergeCell ref="M79:Q79"/>
    <mergeCell ref="M74:Q74"/>
    <mergeCell ref="M75:Q75"/>
    <mergeCell ref="M81:Q81"/>
    <mergeCell ref="M82:Q82"/>
    <mergeCell ref="M80:Q80"/>
    <mergeCell ref="M86:Q86"/>
    <mergeCell ref="M87:Q87"/>
    <mergeCell ref="M88:Q88"/>
    <mergeCell ref="M89:Q89"/>
    <mergeCell ref="M90:Q90"/>
    <mergeCell ref="R57:V57"/>
    <mergeCell ref="M57:Q57"/>
    <mergeCell ref="M58:Q58"/>
    <mergeCell ref="R50:V50"/>
    <mergeCell ref="R51:V51"/>
    <mergeCell ref="C145:AA145"/>
    <mergeCell ref="R65:V65"/>
    <mergeCell ref="R142:V142"/>
    <mergeCell ref="R141:V141"/>
    <mergeCell ref="R140:V140"/>
    <mergeCell ref="R139:V139"/>
    <mergeCell ref="R138:V138"/>
    <mergeCell ref="R137:V137"/>
    <mergeCell ref="R136:V136"/>
    <mergeCell ref="R135:V135"/>
    <mergeCell ref="R134:V134"/>
    <mergeCell ref="R133:V133"/>
    <mergeCell ref="R132:V132"/>
    <mergeCell ref="R131:V131"/>
    <mergeCell ref="R130:V130"/>
    <mergeCell ref="R129:V129"/>
    <mergeCell ref="R128:V128"/>
    <mergeCell ref="R127:V127"/>
    <mergeCell ref="R120:V120"/>
    <mergeCell ref="R46:V46"/>
    <mergeCell ref="R47:V47"/>
    <mergeCell ref="M53:Q53"/>
    <mergeCell ref="M54:Q54"/>
    <mergeCell ref="R41:V43"/>
    <mergeCell ref="W41:W43"/>
    <mergeCell ref="Y40:Y43"/>
    <mergeCell ref="X40:X43"/>
    <mergeCell ref="R40:W40"/>
    <mergeCell ref="E33:I33"/>
    <mergeCell ref="K33:O33"/>
    <mergeCell ref="E34:I34"/>
    <mergeCell ref="B24:B25"/>
    <mergeCell ref="X36:AB36"/>
    <mergeCell ref="X34:AB34"/>
    <mergeCell ref="K32:O32"/>
    <mergeCell ref="B32:C32"/>
    <mergeCell ref="R45:V45"/>
    <mergeCell ref="C39:AA39"/>
    <mergeCell ref="R119:V119"/>
    <mergeCell ref="R118:V118"/>
    <mergeCell ref="R117:V117"/>
    <mergeCell ref="R116:V116"/>
    <mergeCell ref="R115:V115"/>
    <mergeCell ref="R114:V114"/>
    <mergeCell ref="R113:V113"/>
    <mergeCell ref="R112:V112"/>
    <mergeCell ref="R111:V111"/>
    <mergeCell ref="R110:V110"/>
    <mergeCell ref="M60:Q60"/>
    <mergeCell ref="AC35:AK35"/>
    <mergeCell ref="R80:V80"/>
    <mergeCell ref="X35:AB35"/>
    <mergeCell ref="P35:R35"/>
    <mergeCell ref="R66:V66"/>
    <mergeCell ref="R79:V79"/>
    <mergeCell ref="R78:V78"/>
    <mergeCell ref="R77:V77"/>
    <mergeCell ref="R76:V76"/>
    <mergeCell ref="R75:V75"/>
    <mergeCell ref="R74:V74"/>
    <mergeCell ref="R68:V68"/>
    <mergeCell ref="M61:Q61"/>
    <mergeCell ref="R48:V48"/>
    <mergeCell ref="M44:Q44"/>
    <mergeCell ref="M45:Q45"/>
    <mergeCell ref="R58:V58"/>
    <mergeCell ref="R59:V59"/>
    <mergeCell ref="M52:Q52"/>
    <mergeCell ref="M51:Q51"/>
    <mergeCell ref="R49:V49"/>
    <mergeCell ref="R44:V44"/>
    <mergeCell ref="R90:V90"/>
    <mergeCell ref="R89:V89"/>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1:V91"/>
    <mergeCell ref="R67:V67"/>
    <mergeCell ref="AC31:AK31"/>
    <mergeCell ref="AC32:AK32"/>
    <mergeCell ref="AC33:AK33"/>
    <mergeCell ref="AC34:AK34"/>
    <mergeCell ref="R143:V143"/>
    <mergeCell ref="B40:B43"/>
    <mergeCell ref="C40:L43"/>
    <mergeCell ref="M40:Q43"/>
    <mergeCell ref="R88:V88"/>
    <mergeCell ref="R87:V87"/>
    <mergeCell ref="R86:V86"/>
    <mergeCell ref="R85:V85"/>
    <mergeCell ref="R84:V84"/>
    <mergeCell ref="R83:V83"/>
    <mergeCell ref="R56:V56"/>
    <mergeCell ref="R52:V52"/>
    <mergeCell ref="R62:V62"/>
    <mergeCell ref="R61:V61"/>
    <mergeCell ref="R60:V60"/>
    <mergeCell ref="R71:V71"/>
    <mergeCell ref="R70:V70"/>
    <mergeCell ref="R69:V69"/>
    <mergeCell ref="R92:V92"/>
    <mergeCell ref="M17:X17"/>
    <mergeCell ref="M18:X18"/>
    <mergeCell ref="M20:X20"/>
    <mergeCell ref="M21:X21"/>
    <mergeCell ref="K34:O34"/>
    <mergeCell ref="U31:V31"/>
    <mergeCell ref="X32:AB32"/>
    <mergeCell ref="X33:AB33"/>
    <mergeCell ref="P34:R34"/>
    <mergeCell ref="C19:L19"/>
    <mergeCell ref="C20:L20"/>
    <mergeCell ref="C21:L21"/>
    <mergeCell ref="C26:L26"/>
    <mergeCell ref="C25:L25"/>
    <mergeCell ref="P33:R33"/>
    <mergeCell ref="X31:AB31"/>
    <mergeCell ref="M25:X25"/>
    <mergeCell ref="M22:X22"/>
    <mergeCell ref="C23:L23"/>
    <mergeCell ref="B31:C31"/>
    <mergeCell ref="E31:I31"/>
    <mergeCell ref="K31:O31"/>
    <mergeCell ref="E32:I32"/>
    <mergeCell ref="P32:R32"/>
    <mergeCell ref="L6:M6"/>
    <mergeCell ref="P8:Q8"/>
    <mergeCell ref="R8:S8"/>
    <mergeCell ref="T8:U8"/>
    <mergeCell ref="M26:X26"/>
    <mergeCell ref="M27:X27"/>
    <mergeCell ref="V8:W8"/>
    <mergeCell ref="C17:L17"/>
    <mergeCell ref="E10:F10"/>
    <mergeCell ref="G10:I10"/>
    <mergeCell ref="J10:K10"/>
    <mergeCell ref="L10:M10"/>
    <mergeCell ref="N10:O10"/>
    <mergeCell ref="C18:L18"/>
    <mergeCell ref="G6:I6"/>
    <mergeCell ref="J6:K6"/>
    <mergeCell ref="G8:I8"/>
    <mergeCell ref="J8:K8"/>
    <mergeCell ref="L8:M8"/>
    <mergeCell ref="N8:O8"/>
    <mergeCell ref="P10:Q10"/>
    <mergeCell ref="M23:X23"/>
    <mergeCell ref="C27:L27"/>
    <mergeCell ref="C22:L22"/>
    <mergeCell ref="AY40:BM40"/>
    <mergeCell ref="AM42:AP42"/>
    <mergeCell ref="AQ42:AT42"/>
    <mergeCell ref="AB41:AT41"/>
    <mergeCell ref="AU41:AV42"/>
    <mergeCell ref="BC42:BE42"/>
    <mergeCell ref="BH42:BK42"/>
    <mergeCell ref="AY41:BM41"/>
    <mergeCell ref="AC42:AC43"/>
    <mergeCell ref="AD42:AD43"/>
    <mergeCell ref="AE42:AE43"/>
    <mergeCell ref="AZ42:AZ43"/>
    <mergeCell ref="BA42:BA43"/>
    <mergeCell ref="BB42:BB43"/>
    <mergeCell ref="BF42:BG43"/>
    <mergeCell ref="BL42:BM43"/>
    <mergeCell ref="Z40:AX40"/>
    <mergeCell ref="AW41:AX42"/>
    <mergeCell ref="AJ42:AL42"/>
    <mergeCell ref="Z41:Z43"/>
    <mergeCell ref="AA41:AA43"/>
    <mergeCell ref="AF42:AI42"/>
  </mergeCells>
  <phoneticPr fontId="5"/>
  <conditionalFormatting sqref="AD44:AD143 AH44:AH143 AL44:AL143 AO44:AO143 AS44:AS143 AV44:AV143 BA44:BA143 BE44:BE143 BJ44:BJ143">
    <cfRule type="expression" dxfId="8" priority="6">
      <formula>$W$35="○"</formula>
    </cfRule>
  </conditionalFormatting>
  <conditionalFormatting sqref="AC44:AC143 AG44:AG143 AK44:AK143 AN44:AN143 AR44:AR143 AU44:AU143 AZ44:AZ143 BD44:BD143 BI44:BI143">
    <cfRule type="expression" dxfId="7" priority="8">
      <formula>$W$36="○"</formula>
    </cfRule>
    <cfRule type="expression" dxfId="6" priority="9">
      <formula>$W$34="○"</formula>
    </cfRule>
  </conditionalFormatting>
  <conditionalFormatting sqref="AE44:AE143 AI44:AI143 AP44:AP143 AT44:AT143 AW44:AX143 BK44:BK143 BB44:BB143">
    <cfRule type="expression" dxfId="5" priority="3">
      <formula>$W$36="○"</formula>
    </cfRule>
    <cfRule type="expression" dxfId="4" priority="4">
      <formula>$W$32="○"</formula>
    </cfRule>
    <cfRule type="expression" dxfId="3" priority="5">
      <formula>$W$31="○"</formula>
    </cfRule>
  </conditionalFormatting>
  <conditionalFormatting sqref="AO44:AO144 BJ44:BJ144">
    <cfRule type="expression" dxfId="2" priority="1">
      <formula>$W$31="○"</formula>
    </cfRule>
  </conditionalFormatting>
  <dataValidations count="3">
    <dataValidation type="list" allowBlank="1" showInputMessage="1" showErrorMessage="1" sqref="Y44:Y143">
      <formula1>サービス名</formula1>
    </dataValidation>
    <dataValidation type="list" allowBlank="1" showInputMessage="1" showErrorMessage="1" sqref="W31:W36">
      <formula1>$Z$17:$Z$18</formula1>
    </dataValidation>
    <dataValidation type="custom" showInputMessage="1" showErrorMessage="1" error="自動計算のため、手入力できません！" sqref="AB44:AB143 AJ44:AJ143 AM44:AM143 AQ44:AQ143 AY44:AY143 BC44:BC143 BF44:BF143 BH44:BH143 BL44:BL143">
      <formula1>AB29&lt;&gt;""</formula1>
    </dataValidation>
  </dataValidations>
  <pageMargins left="0.70866141732283472" right="0.70866141732283472" top="0.74803149606299213" bottom="0.74803149606299213" header="0.31496062992125984" footer="0.31496062992125984"/>
  <pageSetup paperSize="9" scale="12"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55" zoomScaleNormal="85" zoomScaleSheetLayoutView="55" zoomScalePageLayoutView="70" workbookViewId="0">
      <selection activeCell="S12" sqref="S12"/>
    </sheetView>
  </sheetViews>
  <sheetFormatPr defaultColWidth="2.5" defaultRowHeight="13.5"/>
  <cols>
    <col min="1" max="1" width="5.625" style="316" customWidth="1"/>
    <col min="2" max="11" width="2.625" style="316" customWidth="1"/>
    <col min="12" max="13" width="11.75" style="316" customWidth="1"/>
    <col min="14" max="14" width="16.875" style="316" customWidth="1"/>
    <col min="15" max="15" width="37.5" style="316" customWidth="1"/>
    <col min="16" max="16" width="31.375" style="316" customWidth="1"/>
    <col min="17" max="17" width="10.625" style="316" customWidth="1"/>
    <col min="18" max="18" width="9.625" style="316" customWidth="1"/>
    <col min="19" max="19" width="13.625" style="316" customWidth="1"/>
    <col min="20" max="20" width="10" style="316" customWidth="1"/>
    <col min="21" max="21" width="6.75" style="316" customWidth="1"/>
    <col min="22" max="22" width="4.75" style="316" customWidth="1"/>
    <col min="23" max="23" width="3.625" style="316" customWidth="1"/>
    <col min="24" max="24" width="3.125" style="316" customWidth="1"/>
    <col min="25" max="25" width="3.625" style="316" customWidth="1"/>
    <col min="26" max="26" width="8" style="316" customWidth="1"/>
    <col min="27" max="27" width="3.625" style="316" customWidth="1"/>
    <col min="28" max="28" width="3.125" style="316" customWidth="1"/>
    <col min="29" max="29" width="3.625" style="316" customWidth="1"/>
    <col min="30" max="30" width="3.125" style="316" customWidth="1"/>
    <col min="31" max="31" width="2.5" style="316" customWidth="1"/>
    <col min="32" max="32" width="3.5" style="316" customWidth="1"/>
    <col min="33" max="33" width="5.875" style="316" customWidth="1"/>
    <col min="34" max="34" width="14.625" style="316" customWidth="1"/>
    <col min="35" max="16384" width="2.5" style="316"/>
  </cols>
  <sheetData>
    <row r="1" spans="1:34" ht="21" customHeight="1">
      <c r="A1" s="689" t="s">
        <v>148</v>
      </c>
      <c r="G1" s="690" t="s">
        <v>283</v>
      </c>
      <c r="W1" s="691"/>
      <c r="X1" s="691"/>
      <c r="Y1" s="691"/>
      <c r="Z1" s="691"/>
      <c r="AA1" s="691"/>
      <c r="AB1" s="691"/>
      <c r="AC1" s="691"/>
      <c r="AD1" s="691"/>
      <c r="AE1" s="691"/>
      <c r="AF1" s="691"/>
      <c r="AG1" s="691"/>
      <c r="AH1" s="691"/>
    </row>
    <row r="2" spans="1:34" ht="21" customHeight="1" thickBot="1">
      <c r="B2" s="690"/>
      <c r="C2" s="690"/>
      <c r="D2" s="690"/>
      <c r="E2" s="690"/>
      <c r="F2" s="690"/>
      <c r="G2" s="690"/>
      <c r="H2" s="690"/>
      <c r="I2" s="690"/>
      <c r="J2" s="690"/>
      <c r="K2" s="690"/>
      <c r="L2" s="690"/>
      <c r="M2" s="690"/>
      <c r="N2" s="690"/>
      <c r="O2" s="690"/>
      <c r="P2" s="690"/>
      <c r="Q2" s="690"/>
      <c r="R2" s="690"/>
      <c r="S2" s="690"/>
      <c r="T2" s="690"/>
      <c r="U2" s="690"/>
      <c r="V2" s="690"/>
      <c r="W2" s="691"/>
      <c r="X2" s="691"/>
      <c r="Y2" s="691"/>
      <c r="Z2" s="691"/>
      <c r="AA2" s="632"/>
      <c r="AB2" s="692"/>
      <c r="AC2" s="692"/>
      <c r="AD2" s="692"/>
      <c r="AE2" s="692"/>
      <c r="AF2" s="692"/>
      <c r="AG2" s="692"/>
      <c r="AH2" s="692"/>
    </row>
    <row r="3" spans="1:34" ht="27" customHeight="1" thickBot="1">
      <c r="A3" s="921" t="s">
        <v>6</v>
      </c>
      <c r="B3" s="921"/>
      <c r="C3" s="922"/>
      <c r="D3" s="918" t="str">
        <f>IF(基本情報入力シート!M18="","",基本情報入力シート!M18)</f>
        <v/>
      </c>
      <c r="E3" s="919"/>
      <c r="F3" s="919"/>
      <c r="G3" s="919"/>
      <c r="H3" s="919"/>
      <c r="I3" s="919"/>
      <c r="J3" s="919"/>
      <c r="K3" s="919"/>
      <c r="L3" s="919"/>
      <c r="M3" s="919"/>
      <c r="N3" s="919"/>
      <c r="O3" s="920"/>
      <c r="P3" s="693"/>
      <c r="Q3" s="694"/>
      <c r="R3" s="694"/>
      <c r="V3" s="694"/>
    </row>
    <row r="4" spans="1:34" ht="21" customHeight="1" thickBot="1">
      <c r="A4" s="695"/>
      <c r="B4" s="695"/>
      <c r="C4" s="695"/>
      <c r="D4" s="696"/>
      <c r="E4" s="696"/>
      <c r="F4" s="696"/>
      <c r="G4" s="696"/>
      <c r="H4" s="696"/>
      <c r="I4" s="696"/>
      <c r="J4" s="696"/>
      <c r="K4" s="696"/>
      <c r="L4" s="696"/>
      <c r="M4" s="696"/>
      <c r="N4" s="696"/>
      <c r="O4" s="696"/>
      <c r="P4" s="696"/>
      <c r="Q4" s="694"/>
      <c r="R4" s="694"/>
      <c r="V4" s="694"/>
    </row>
    <row r="5" spans="1:34" ht="27.75" customHeight="1" thickBot="1">
      <c r="A5" s="942" t="s">
        <v>365</v>
      </c>
      <c r="B5" s="943"/>
      <c r="C5" s="943"/>
      <c r="D5" s="943"/>
      <c r="E5" s="943"/>
      <c r="F5" s="943"/>
      <c r="G5" s="943"/>
      <c r="H5" s="943"/>
      <c r="I5" s="943"/>
      <c r="J5" s="943"/>
      <c r="K5" s="943"/>
      <c r="L5" s="943"/>
      <c r="M5" s="943"/>
      <c r="N5" s="943"/>
      <c r="O5" s="697">
        <f>SUM(AH12:AH111)</f>
        <v>0</v>
      </c>
      <c r="P5" s="696"/>
      <c r="Q5" s="694"/>
      <c r="R5" s="694"/>
      <c r="V5" s="694"/>
    </row>
    <row r="6" spans="1:34" ht="21" customHeight="1" thickBot="1">
      <c r="Q6" s="698"/>
      <c r="R6" s="698"/>
      <c r="AH6" s="699"/>
    </row>
    <row r="7" spans="1:34" ht="18" customHeight="1">
      <c r="A7" s="925"/>
      <c r="B7" s="927" t="s">
        <v>7</v>
      </c>
      <c r="C7" s="928"/>
      <c r="D7" s="928"/>
      <c r="E7" s="928"/>
      <c r="F7" s="928"/>
      <c r="G7" s="928"/>
      <c r="H7" s="928"/>
      <c r="I7" s="928"/>
      <c r="J7" s="928"/>
      <c r="K7" s="929"/>
      <c r="L7" s="933" t="s">
        <v>183</v>
      </c>
      <c r="M7" s="700"/>
      <c r="N7" s="701"/>
      <c r="O7" s="935" t="s">
        <v>207</v>
      </c>
      <c r="P7" s="937" t="s">
        <v>128</v>
      </c>
      <c r="Q7" s="939" t="s">
        <v>268</v>
      </c>
      <c r="R7" s="941" t="s">
        <v>189</v>
      </c>
      <c r="S7" s="702" t="s">
        <v>98</v>
      </c>
      <c r="T7" s="703"/>
      <c r="U7" s="703"/>
      <c r="V7" s="703"/>
      <c r="W7" s="703"/>
      <c r="X7" s="703"/>
      <c r="Y7" s="703"/>
      <c r="Z7" s="703"/>
      <c r="AA7" s="703"/>
      <c r="AB7" s="703"/>
      <c r="AC7" s="703"/>
      <c r="AD7" s="703"/>
      <c r="AE7" s="703"/>
      <c r="AF7" s="703"/>
      <c r="AG7" s="703"/>
      <c r="AH7" s="704"/>
    </row>
    <row r="8" spans="1:34" ht="14.25">
      <c r="A8" s="926"/>
      <c r="B8" s="930"/>
      <c r="C8" s="931"/>
      <c r="D8" s="931"/>
      <c r="E8" s="931"/>
      <c r="F8" s="931"/>
      <c r="G8" s="931"/>
      <c r="H8" s="931"/>
      <c r="I8" s="931"/>
      <c r="J8" s="931"/>
      <c r="K8" s="932"/>
      <c r="L8" s="934"/>
      <c r="M8" s="705" t="s">
        <v>276</v>
      </c>
      <c r="N8" s="706"/>
      <c r="O8" s="936"/>
      <c r="P8" s="938"/>
      <c r="Q8" s="940"/>
      <c r="R8" s="915"/>
      <c r="S8" s="707"/>
      <c r="T8" s="923" t="s">
        <v>157</v>
      </c>
      <c r="U8" s="924"/>
      <c r="V8" s="903" t="s">
        <v>158</v>
      </c>
      <c r="W8" s="904"/>
      <c r="X8" s="904"/>
      <c r="Y8" s="904"/>
      <c r="Z8" s="904"/>
      <c r="AA8" s="904"/>
      <c r="AB8" s="904"/>
      <c r="AC8" s="904"/>
      <c r="AD8" s="904"/>
      <c r="AE8" s="904"/>
      <c r="AF8" s="904"/>
      <c r="AG8" s="905"/>
      <c r="AH8" s="708" t="s">
        <v>160</v>
      </c>
    </row>
    <row r="9" spans="1:34" ht="13.5" customHeight="1">
      <c r="A9" s="926"/>
      <c r="B9" s="930"/>
      <c r="C9" s="931"/>
      <c r="D9" s="931"/>
      <c r="E9" s="931"/>
      <c r="F9" s="931"/>
      <c r="G9" s="931"/>
      <c r="H9" s="931"/>
      <c r="I9" s="931"/>
      <c r="J9" s="931"/>
      <c r="K9" s="932"/>
      <c r="L9" s="934"/>
      <c r="M9" s="709"/>
      <c r="N9" s="710"/>
      <c r="O9" s="936"/>
      <c r="P9" s="938"/>
      <c r="Q9" s="940"/>
      <c r="R9" s="915"/>
      <c r="S9" s="912" t="s">
        <v>152</v>
      </c>
      <c r="T9" s="913" t="s">
        <v>270</v>
      </c>
      <c r="U9" s="916" t="s">
        <v>186</v>
      </c>
      <c r="V9" s="906" t="s">
        <v>187</v>
      </c>
      <c r="W9" s="907"/>
      <c r="X9" s="907"/>
      <c r="Y9" s="907"/>
      <c r="Z9" s="907"/>
      <c r="AA9" s="907"/>
      <c r="AB9" s="907"/>
      <c r="AC9" s="907"/>
      <c r="AD9" s="907"/>
      <c r="AE9" s="907"/>
      <c r="AF9" s="907"/>
      <c r="AG9" s="908"/>
      <c r="AH9" s="915" t="s">
        <v>288</v>
      </c>
    </row>
    <row r="10" spans="1:34" ht="150" customHeight="1">
      <c r="A10" s="926"/>
      <c r="B10" s="930"/>
      <c r="C10" s="931"/>
      <c r="D10" s="931"/>
      <c r="E10" s="931"/>
      <c r="F10" s="931"/>
      <c r="G10" s="931"/>
      <c r="H10" s="931"/>
      <c r="I10" s="931"/>
      <c r="J10" s="931"/>
      <c r="K10" s="932"/>
      <c r="L10" s="934"/>
      <c r="M10" s="711" t="s">
        <v>277</v>
      </c>
      <c r="N10" s="711" t="s">
        <v>278</v>
      </c>
      <c r="O10" s="936"/>
      <c r="P10" s="938"/>
      <c r="Q10" s="940"/>
      <c r="R10" s="915"/>
      <c r="S10" s="912"/>
      <c r="T10" s="914"/>
      <c r="U10" s="917"/>
      <c r="V10" s="909"/>
      <c r="W10" s="910"/>
      <c r="X10" s="910"/>
      <c r="Y10" s="910"/>
      <c r="Z10" s="910"/>
      <c r="AA10" s="910"/>
      <c r="AB10" s="910"/>
      <c r="AC10" s="910"/>
      <c r="AD10" s="910"/>
      <c r="AE10" s="910"/>
      <c r="AF10" s="910"/>
      <c r="AG10" s="911"/>
      <c r="AH10" s="915"/>
    </row>
    <row r="11" spans="1:34" ht="14.25">
      <c r="A11" s="712"/>
      <c r="B11" s="713"/>
      <c r="C11" s="714"/>
      <c r="D11" s="714"/>
      <c r="E11" s="714"/>
      <c r="F11" s="714"/>
      <c r="G11" s="714"/>
      <c r="H11" s="714"/>
      <c r="I11" s="714"/>
      <c r="J11" s="714"/>
      <c r="K11" s="715"/>
      <c r="L11" s="716"/>
      <c r="M11" s="716"/>
      <c r="N11" s="716"/>
      <c r="O11" s="717"/>
      <c r="P11" s="718"/>
      <c r="Q11" s="719"/>
      <c r="R11" s="720"/>
      <c r="S11" s="721"/>
      <c r="T11" s="722"/>
      <c r="U11" s="723"/>
      <c r="V11" s="724"/>
      <c r="W11" s="725"/>
      <c r="X11" s="725"/>
      <c r="Y11" s="725"/>
      <c r="Z11" s="725"/>
      <c r="AA11" s="725"/>
      <c r="AB11" s="725"/>
      <c r="AC11" s="725"/>
      <c r="AD11" s="725"/>
      <c r="AE11" s="725"/>
      <c r="AF11" s="725"/>
      <c r="AG11" s="725"/>
      <c r="AH11" s="720"/>
    </row>
    <row r="12" spans="1:34" ht="36.75" customHeight="1">
      <c r="A12" s="726">
        <v>1</v>
      </c>
      <c r="B12" s="727" t="str">
        <f>IF(基本情報入力シート!C44="","",基本情報入力シート!C44)</f>
        <v/>
      </c>
      <c r="C12" s="728" t="str">
        <f>IF(基本情報入力シート!D44="","",基本情報入力シート!D44)</f>
        <v/>
      </c>
      <c r="D12" s="728" t="str">
        <f>IF(基本情報入力シート!E44="","",基本情報入力シート!E44)</f>
        <v/>
      </c>
      <c r="E12" s="728" t="str">
        <f>IF(基本情報入力シート!F44="","",基本情報入力シート!F44)</f>
        <v/>
      </c>
      <c r="F12" s="728" t="str">
        <f>IF(基本情報入力シート!G44="","",基本情報入力シート!G44)</f>
        <v/>
      </c>
      <c r="G12" s="728" t="str">
        <f>IF(基本情報入力シート!H44="","",基本情報入力シート!H44)</f>
        <v/>
      </c>
      <c r="H12" s="728" t="str">
        <f>IF(基本情報入力シート!I44="","",基本情報入力シート!I44)</f>
        <v/>
      </c>
      <c r="I12" s="728" t="str">
        <f>IF(基本情報入力シート!J44="","",基本情報入力シート!J44)</f>
        <v/>
      </c>
      <c r="J12" s="728" t="str">
        <f>IF(基本情報入力シート!K44="","",基本情報入力シート!K44)</f>
        <v/>
      </c>
      <c r="K12" s="729" t="str">
        <f>IF(基本情報入力シート!L44="","",基本情報入力シート!L44)</f>
        <v/>
      </c>
      <c r="L12" s="726" t="str">
        <f>IF(基本情報入力シート!M44="","",基本情報入力シート!M44)</f>
        <v/>
      </c>
      <c r="M12" s="726" t="str">
        <f>IF(基本情報入力シート!R44="","",基本情報入力シート!R44)</f>
        <v/>
      </c>
      <c r="N12" s="726" t="str">
        <f>IF(基本情報入力シート!W44="","",基本情報入力シート!W44)</f>
        <v/>
      </c>
      <c r="O12" s="726" t="str">
        <f>IF(基本情報入力シート!X44="","",基本情報入力シート!X44)</f>
        <v/>
      </c>
      <c r="P12" s="730" t="str">
        <f>IF(基本情報入力シート!Y44="","",基本情報入力シート!Y44)</f>
        <v/>
      </c>
      <c r="Q12" s="731" t="str">
        <f>IF(基本情報入力シート!Z44="","",基本情報入力シート!Z44)</f>
        <v/>
      </c>
      <c r="R12" s="732" t="str">
        <f>IF(基本情報入力シート!AA44="","",基本情報入力シート!AA44)</f>
        <v/>
      </c>
      <c r="S12" s="168"/>
      <c r="T12" s="169"/>
      <c r="U12" s="733" t="str">
        <f>IF(P12="","",VLOOKUP(P12,数式用!$A$5:$I$28,MATCH(T12,数式用!$C$4:$G$4,0)+2,0))</f>
        <v/>
      </c>
      <c r="V12" s="734" t="s">
        <v>84</v>
      </c>
      <c r="W12" s="170"/>
      <c r="X12" s="735" t="s">
        <v>12</v>
      </c>
      <c r="Y12" s="170"/>
      <c r="Z12" s="735" t="s">
        <v>156</v>
      </c>
      <c r="AA12" s="170"/>
      <c r="AB12" s="735" t="s">
        <v>12</v>
      </c>
      <c r="AC12" s="170"/>
      <c r="AD12" s="735" t="s">
        <v>17</v>
      </c>
      <c r="AE12" s="736" t="s">
        <v>100</v>
      </c>
      <c r="AF12" s="737" t="str">
        <f>IF(W12&gt;=1,(AA12*12+AC12)-(W12*12+Y12)+1,"")</f>
        <v/>
      </c>
      <c r="AG12" s="738" t="s">
        <v>121</v>
      </c>
      <c r="AH12" s="739" t="str">
        <f>IFERROR(ROUNDDOWN(ROUND(Q12*R12,0)*U12,0)*AF12,"")</f>
        <v/>
      </c>
    </row>
    <row r="13" spans="1:34" ht="36.75" customHeight="1">
      <c r="A13" s="726">
        <f>A12+1</f>
        <v>2</v>
      </c>
      <c r="B13" s="727" t="str">
        <f>IF(基本情報入力シート!C45="","",基本情報入力シート!C45)</f>
        <v/>
      </c>
      <c r="C13" s="728" t="str">
        <f>IF(基本情報入力シート!D45="","",基本情報入力シート!D45)</f>
        <v/>
      </c>
      <c r="D13" s="728" t="str">
        <f>IF(基本情報入力シート!E45="","",基本情報入力シート!E45)</f>
        <v/>
      </c>
      <c r="E13" s="728" t="str">
        <f>IF(基本情報入力シート!F45="","",基本情報入力シート!F45)</f>
        <v/>
      </c>
      <c r="F13" s="728" t="str">
        <f>IF(基本情報入力シート!G45="","",基本情報入力シート!G45)</f>
        <v/>
      </c>
      <c r="G13" s="728" t="str">
        <f>IF(基本情報入力シート!H45="","",基本情報入力シート!H45)</f>
        <v/>
      </c>
      <c r="H13" s="728" t="str">
        <f>IF(基本情報入力シート!I45="","",基本情報入力シート!I45)</f>
        <v/>
      </c>
      <c r="I13" s="728" t="str">
        <f>IF(基本情報入力シート!J45="","",基本情報入力シート!J45)</f>
        <v/>
      </c>
      <c r="J13" s="728" t="str">
        <f>IF(基本情報入力シート!K45="","",基本情報入力シート!K45)</f>
        <v/>
      </c>
      <c r="K13" s="729" t="str">
        <f>IF(基本情報入力シート!L45="","",基本情報入力シート!L45)</f>
        <v/>
      </c>
      <c r="L13" s="726" t="str">
        <f>IF(基本情報入力シート!M45="","",基本情報入力シート!M45)</f>
        <v/>
      </c>
      <c r="M13" s="726" t="str">
        <f>IF(基本情報入力シート!R45="","",基本情報入力シート!R45)</f>
        <v/>
      </c>
      <c r="N13" s="726" t="str">
        <f>IF(基本情報入力シート!W45="","",基本情報入力シート!W45)</f>
        <v/>
      </c>
      <c r="O13" s="726" t="str">
        <f>IF(基本情報入力シート!X45="","",基本情報入力シート!X45)</f>
        <v/>
      </c>
      <c r="P13" s="730" t="str">
        <f>IF(基本情報入力シート!Y45="","",基本情報入力シート!Y45)</f>
        <v/>
      </c>
      <c r="Q13" s="731" t="str">
        <f>IF(基本情報入力シート!Z45="","",基本情報入力シート!Z45)</f>
        <v/>
      </c>
      <c r="R13" s="732" t="str">
        <f>IF(基本情報入力シート!AA45="","",基本情報入力シート!AA45)</f>
        <v/>
      </c>
      <c r="S13" s="168"/>
      <c r="T13" s="169"/>
      <c r="U13" s="733" t="str">
        <f>IF(P13="","",VLOOKUP(P13,数式用!$A$5:$I$28,MATCH(T13,数式用!$C$4:$G$4,0)+2,0))</f>
        <v/>
      </c>
      <c r="V13" s="734" t="s">
        <v>84</v>
      </c>
      <c r="W13" s="170"/>
      <c r="X13" s="735" t="s">
        <v>12</v>
      </c>
      <c r="Y13" s="170"/>
      <c r="Z13" s="735" t="s">
        <v>156</v>
      </c>
      <c r="AA13" s="170"/>
      <c r="AB13" s="735" t="s">
        <v>12</v>
      </c>
      <c r="AC13" s="170"/>
      <c r="AD13" s="735" t="s">
        <v>17</v>
      </c>
      <c r="AE13" s="736" t="s">
        <v>100</v>
      </c>
      <c r="AF13" s="737" t="str">
        <f>IF(W13&gt;=1,(AA13*12+AC13)-(W13*12+Y13)+1,"")</f>
        <v/>
      </c>
      <c r="AG13" s="738" t="s">
        <v>121</v>
      </c>
      <c r="AH13" s="739" t="str">
        <f t="shared" ref="AH13:AH76" si="0">IFERROR(ROUNDDOWN(ROUND(Q13*R13,0)*U13,0)*AF13,"")</f>
        <v/>
      </c>
    </row>
    <row r="14" spans="1:34" ht="36.75" customHeight="1">
      <c r="A14" s="726">
        <f t="shared" ref="A14:A26" si="1">A13+1</f>
        <v>3</v>
      </c>
      <c r="B14" s="727" t="str">
        <f>IF(基本情報入力シート!C46="","",基本情報入力シート!C46)</f>
        <v/>
      </c>
      <c r="C14" s="728" t="str">
        <f>IF(基本情報入力シート!D46="","",基本情報入力シート!D46)</f>
        <v/>
      </c>
      <c r="D14" s="728" t="str">
        <f>IF(基本情報入力シート!E46="","",基本情報入力シート!E46)</f>
        <v/>
      </c>
      <c r="E14" s="728" t="str">
        <f>IF(基本情報入力シート!F46="","",基本情報入力シート!F46)</f>
        <v/>
      </c>
      <c r="F14" s="728" t="str">
        <f>IF(基本情報入力シート!G46="","",基本情報入力シート!G46)</f>
        <v/>
      </c>
      <c r="G14" s="728" t="str">
        <f>IF(基本情報入力シート!H46="","",基本情報入力シート!H46)</f>
        <v/>
      </c>
      <c r="H14" s="728" t="str">
        <f>IF(基本情報入力シート!I46="","",基本情報入力シート!I46)</f>
        <v/>
      </c>
      <c r="I14" s="728" t="str">
        <f>IF(基本情報入力シート!J46="","",基本情報入力シート!J46)</f>
        <v/>
      </c>
      <c r="J14" s="728" t="str">
        <f>IF(基本情報入力シート!K46="","",基本情報入力シート!K46)</f>
        <v/>
      </c>
      <c r="K14" s="729" t="str">
        <f>IF(基本情報入力シート!L46="","",基本情報入力シート!L46)</f>
        <v/>
      </c>
      <c r="L14" s="726" t="str">
        <f>IF(基本情報入力シート!M46="","",基本情報入力シート!M46)</f>
        <v/>
      </c>
      <c r="M14" s="726" t="str">
        <f>IF(基本情報入力シート!R46="","",基本情報入力シート!R46)</f>
        <v/>
      </c>
      <c r="N14" s="726" t="str">
        <f>IF(基本情報入力シート!W46="","",基本情報入力シート!W46)</f>
        <v/>
      </c>
      <c r="O14" s="726" t="str">
        <f>IF(基本情報入力シート!X46="","",基本情報入力シート!X46)</f>
        <v/>
      </c>
      <c r="P14" s="730" t="str">
        <f>IF(基本情報入力シート!Y46="","",基本情報入力シート!Y46)</f>
        <v/>
      </c>
      <c r="Q14" s="731" t="str">
        <f>IF(基本情報入力シート!Z46="","",基本情報入力シート!Z46)</f>
        <v/>
      </c>
      <c r="R14" s="732" t="str">
        <f>IF(基本情報入力シート!AA46="","",基本情報入力シート!AA46)</f>
        <v/>
      </c>
      <c r="S14" s="168"/>
      <c r="T14" s="169"/>
      <c r="U14" s="733" t="str">
        <f>IF(P14="","",VLOOKUP(P14,数式用!$A$5:$I$28,MATCH(T14,数式用!$C$4:$G$4,0)+2,0))</f>
        <v/>
      </c>
      <c r="V14" s="734" t="s">
        <v>84</v>
      </c>
      <c r="W14" s="170"/>
      <c r="X14" s="735" t="s">
        <v>12</v>
      </c>
      <c r="Y14" s="170"/>
      <c r="Z14" s="735" t="s">
        <v>156</v>
      </c>
      <c r="AA14" s="170"/>
      <c r="AB14" s="735" t="s">
        <v>12</v>
      </c>
      <c r="AC14" s="170"/>
      <c r="AD14" s="735" t="s">
        <v>17</v>
      </c>
      <c r="AE14" s="736" t="s">
        <v>100</v>
      </c>
      <c r="AF14" s="737" t="str">
        <f>IF(W14&gt;=1,(AA14*12+AC14)-(W14*12+Y14)+1,"")</f>
        <v/>
      </c>
      <c r="AG14" s="738" t="s">
        <v>121</v>
      </c>
      <c r="AH14" s="739" t="str">
        <f t="shared" si="0"/>
        <v/>
      </c>
    </row>
    <row r="15" spans="1:34" ht="36.75" customHeight="1">
      <c r="A15" s="726">
        <f t="shared" si="1"/>
        <v>4</v>
      </c>
      <c r="B15" s="727" t="str">
        <f>IF(基本情報入力シート!C47="","",基本情報入力シート!C47)</f>
        <v/>
      </c>
      <c r="C15" s="728" t="str">
        <f>IF(基本情報入力シート!D47="","",基本情報入力シート!D47)</f>
        <v/>
      </c>
      <c r="D15" s="728" t="str">
        <f>IF(基本情報入力シート!E47="","",基本情報入力シート!E47)</f>
        <v/>
      </c>
      <c r="E15" s="728" t="str">
        <f>IF(基本情報入力シート!F47="","",基本情報入力シート!F47)</f>
        <v/>
      </c>
      <c r="F15" s="728" t="str">
        <f>IF(基本情報入力シート!G47="","",基本情報入力シート!G47)</f>
        <v/>
      </c>
      <c r="G15" s="728" t="str">
        <f>IF(基本情報入力シート!H47="","",基本情報入力シート!H47)</f>
        <v/>
      </c>
      <c r="H15" s="728" t="str">
        <f>IF(基本情報入力シート!I47="","",基本情報入力シート!I47)</f>
        <v/>
      </c>
      <c r="I15" s="728" t="str">
        <f>IF(基本情報入力シート!J47="","",基本情報入力シート!J47)</f>
        <v/>
      </c>
      <c r="J15" s="728" t="str">
        <f>IF(基本情報入力シート!K47="","",基本情報入力シート!K47)</f>
        <v/>
      </c>
      <c r="K15" s="729" t="str">
        <f>IF(基本情報入力シート!L47="","",基本情報入力シート!L47)</f>
        <v/>
      </c>
      <c r="L15" s="726" t="str">
        <f>IF(基本情報入力シート!M47="","",基本情報入力シート!M47)</f>
        <v/>
      </c>
      <c r="M15" s="726" t="str">
        <f>IF(基本情報入力シート!R47="","",基本情報入力シート!R47)</f>
        <v/>
      </c>
      <c r="N15" s="726" t="str">
        <f>IF(基本情報入力シート!W47="","",基本情報入力シート!W47)</f>
        <v/>
      </c>
      <c r="O15" s="726" t="str">
        <f>IF(基本情報入力シート!X47="","",基本情報入力シート!X47)</f>
        <v/>
      </c>
      <c r="P15" s="730" t="str">
        <f>IF(基本情報入力シート!Y47="","",基本情報入力シート!Y47)</f>
        <v/>
      </c>
      <c r="Q15" s="731" t="str">
        <f>IF(基本情報入力シート!Z47="","",基本情報入力シート!Z47)</f>
        <v/>
      </c>
      <c r="R15" s="732" t="str">
        <f>IF(基本情報入力シート!AA47="","",基本情報入力シート!AA47)</f>
        <v/>
      </c>
      <c r="S15" s="168"/>
      <c r="T15" s="169"/>
      <c r="U15" s="733" t="str">
        <f>IF(P15="","",VLOOKUP(P15,数式用!$A$5:$I$28,MATCH(T15,数式用!$C$4:$G$4,0)+2,0))</f>
        <v/>
      </c>
      <c r="V15" s="734" t="s">
        <v>84</v>
      </c>
      <c r="W15" s="170"/>
      <c r="X15" s="735" t="s">
        <v>12</v>
      </c>
      <c r="Y15" s="170"/>
      <c r="Z15" s="735" t="s">
        <v>156</v>
      </c>
      <c r="AA15" s="170"/>
      <c r="AB15" s="735" t="s">
        <v>12</v>
      </c>
      <c r="AC15" s="170"/>
      <c r="AD15" s="735" t="s">
        <v>17</v>
      </c>
      <c r="AE15" s="736" t="s">
        <v>100</v>
      </c>
      <c r="AF15" s="737" t="str">
        <f>IF(W15&gt;=1,(AA15*12+AC15)-(W15*12+Y15)+1,"")</f>
        <v/>
      </c>
      <c r="AG15" s="738" t="s">
        <v>121</v>
      </c>
      <c r="AH15" s="739" t="str">
        <f t="shared" si="0"/>
        <v/>
      </c>
    </row>
    <row r="16" spans="1:34" ht="36.75" customHeight="1">
      <c r="A16" s="726">
        <f t="shared" si="1"/>
        <v>5</v>
      </c>
      <c r="B16" s="727" t="str">
        <f>IF(基本情報入力シート!C48="","",基本情報入力シート!C48)</f>
        <v/>
      </c>
      <c r="C16" s="728" t="str">
        <f>IF(基本情報入力シート!D48="","",基本情報入力シート!D48)</f>
        <v/>
      </c>
      <c r="D16" s="728" t="str">
        <f>IF(基本情報入力シート!E48="","",基本情報入力シート!E48)</f>
        <v/>
      </c>
      <c r="E16" s="728" t="str">
        <f>IF(基本情報入力シート!F48="","",基本情報入力シート!F48)</f>
        <v/>
      </c>
      <c r="F16" s="728" t="str">
        <f>IF(基本情報入力シート!G48="","",基本情報入力シート!G48)</f>
        <v/>
      </c>
      <c r="G16" s="728" t="str">
        <f>IF(基本情報入力シート!H48="","",基本情報入力シート!H48)</f>
        <v/>
      </c>
      <c r="H16" s="728" t="str">
        <f>IF(基本情報入力シート!I48="","",基本情報入力シート!I48)</f>
        <v/>
      </c>
      <c r="I16" s="728" t="str">
        <f>IF(基本情報入力シート!J48="","",基本情報入力シート!J48)</f>
        <v/>
      </c>
      <c r="J16" s="728" t="str">
        <f>IF(基本情報入力シート!K48="","",基本情報入力シート!K48)</f>
        <v/>
      </c>
      <c r="K16" s="729" t="str">
        <f>IF(基本情報入力シート!L48="","",基本情報入力シート!L48)</f>
        <v/>
      </c>
      <c r="L16" s="726" t="str">
        <f>IF(基本情報入力シート!M48="","",基本情報入力シート!M48)</f>
        <v/>
      </c>
      <c r="M16" s="726" t="str">
        <f>IF(基本情報入力シート!R48="","",基本情報入力シート!R48)</f>
        <v/>
      </c>
      <c r="N16" s="726" t="str">
        <f>IF(基本情報入力シート!W48="","",基本情報入力シート!W48)</f>
        <v/>
      </c>
      <c r="O16" s="726" t="str">
        <f>IF(基本情報入力シート!X48="","",基本情報入力シート!X48)</f>
        <v/>
      </c>
      <c r="P16" s="730" t="str">
        <f>IF(基本情報入力シート!Y48="","",基本情報入力シート!Y48)</f>
        <v/>
      </c>
      <c r="Q16" s="731" t="str">
        <f>IF(基本情報入力シート!Z48="","",基本情報入力シート!Z48)</f>
        <v/>
      </c>
      <c r="R16" s="732" t="str">
        <f>IF(基本情報入力シート!AA48="","",基本情報入力シート!AA48)</f>
        <v/>
      </c>
      <c r="S16" s="168"/>
      <c r="T16" s="169"/>
      <c r="U16" s="733" t="str">
        <f>IF(P16="","",VLOOKUP(P16,数式用!$A$5:$I$28,MATCH(T16,数式用!$C$4:$G$4,0)+2,0))</f>
        <v/>
      </c>
      <c r="V16" s="734" t="s">
        <v>84</v>
      </c>
      <c r="W16" s="170"/>
      <c r="X16" s="735" t="s">
        <v>12</v>
      </c>
      <c r="Y16" s="170"/>
      <c r="Z16" s="735" t="s">
        <v>156</v>
      </c>
      <c r="AA16" s="170"/>
      <c r="AB16" s="735" t="s">
        <v>12</v>
      </c>
      <c r="AC16" s="170"/>
      <c r="AD16" s="735" t="s">
        <v>17</v>
      </c>
      <c r="AE16" s="736" t="s">
        <v>100</v>
      </c>
      <c r="AF16" s="737" t="str">
        <f>IF(W16&gt;=1,(AA16*12+AC16)-(W16*12+Y16)+1,"")</f>
        <v/>
      </c>
      <c r="AG16" s="738" t="s">
        <v>121</v>
      </c>
      <c r="AH16" s="739" t="str">
        <f>IFERROR(ROUNDDOWN(ROUND(Q16*R16,0)*U16,0)*AF16,"")</f>
        <v/>
      </c>
    </row>
    <row r="17" spans="1:34" ht="36.75" customHeight="1">
      <c r="A17" s="726">
        <f t="shared" si="1"/>
        <v>6</v>
      </c>
      <c r="B17" s="727" t="str">
        <f>IF(基本情報入力シート!C49="","",基本情報入力シート!C49)</f>
        <v/>
      </c>
      <c r="C17" s="728" t="str">
        <f>IF(基本情報入力シート!D49="","",基本情報入力シート!D49)</f>
        <v/>
      </c>
      <c r="D17" s="728" t="str">
        <f>IF(基本情報入力シート!E49="","",基本情報入力シート!E49)</f>
        <v/>
      </c>
      <c r="E17" s="728" t="str">
        <f>IF(基本情報入力シート!F49="","",基本情報入力シート!F49)</f>
        <v/>
      </c>
      <c r="F17" s="728" t="str">
        <f>IF(基本情報入力シート!G49="","",基本情報入力シート!G49)</f>
        <v/>
      </c>
      <c r="G17" s="728" t="str">
        <f>IF(基本情報入力シート!H49="","",基本情報入力シート!H49)</f>
        <v/>
      </c>
      <c r="H17" s="728" t="str">
        <f>IF(基本情報入力シート!I49="","",基本情報入力シート!I49)</f>
        <v/>
      </c>
      <c r="I17" s="728" t="str">
        <f>IF(基本情報入力シート!J49="","",基本情報入力シート!J49)</f>
        <v/>
      </c>
      <c r="J17" s="728" t="str">
        <f>IF(基本情報入力シート!K49="","",基本情報入力シート!K49)</f>
        <v/>
      </c>
      <c r="K17" s="729" t="str">
        <f>IF(基本情報入力シート!L49="","",基本情報入力シート!L49)</f>
        <v/>
      </c>
      <c r="L17" s="726" t="str">
        <f>IF(基本情報入力シート!M49="","",基本情報入力シート!M49)</f>
        <v/>
      </c>
      <c r="M17" s="726" t="str">
        <f>IF(基本情報入力シート!R49="","",基本情報入力シート!R49)</f>
        <v/>
      </c>
      <c r="N17" s="726" t="str">
        <f>IF(基本情報入力シート!W49="","",基本情報入力シート!W49)</f>
        <v/>
      </c>
      <c r="O17" s="726" t="str">
        <f>IF(基本情報入力シート!X49="","",基本情報入力シート!X49)</f>
        <v/>
      </c>
      <c r="P17" s="730" t="str">
        <f>IF(基本情報入力シート!Y49="","",基本情報入力シート!Y49)</f>
        <v/>
      </c>
      <c r="Q17" s="731" t="str">
        <f>IF(基本情報入力シート!Z49="","",基本情報入力シート!Z49)</f>
        <v/>
      </c>
      <c r="R17" s="732" t="str">
        <f>IF(基本情報入力シート!AA49="","",基本情報入力シート!AA49)</f>
        <v/>
      </c>
      <c r="S17" s="168"/>
      <c r="T17" s="169"/>
      <c r="U17" s="733" t="str">
        <f>IF(P17="","",VLOOKUP(P17,数式用!$A$5:$I$28,MATCH(T17,数式用!$C$4:$G$4,0)+2,0))</f>
        <v/>
      </c>
      <c r="V17" s="734" t="s">
        <v>257</v>
      </c>
      <c r="W17" s="170"/>
      <c r="X17" s="735" t="s">
        <v>258</v>
      </c>
      <c r="Y17" s="170"/>
      <c r="Z17" s="735" t="s">
        <v>259</v>
      </c>
      <c r="AA17" s="170"/>
      <c r="AB17" s="735" t="s">
        <v>258</v>
      </c>
      <c r="AC17" s="170"/>
      <c r="AD17" s="735" t="s">
        <v>260</v>
      </c>
      <c r="AE17" s="736" t="s">
        <v>261</v>
      </c>
      <c r="AF17" s="737" t="str">
        <f t="shared" ref="AF17:AF80" si="2">IF(W17&gt;=1,(AA17*12+AC17)-(W17*12+Y17)+1,"")</f>
        <v/>
      </c>
      <c r="AG17" s="738" t="s">
        <v>262</v>
      </c>
      <c r="AH17" s="739" t="str">
        <f t="shared" si="0"/>
        <v/>
      </c>
    </row>
    <row r="18" spans="1:34" ht="36.75" customHeight="1">
      <c r="A18" s="726">
        <f t="shared" si="1"/>
        <v>7</v>
      </c>
      <c r="B18" s="727" t="str">
        <f>IF(基本情報入力シート!C50="","",基本情報入力シート!C50)</f>
        <v/>
      </c>
      <c r="C18" s="728" t="str">
        <f>IF(基本情報入力シート!D50="","",基本情報入力シート!D50)</f>
        <v/>
      </c>
      <c r="D18" s="728" t="str">
        <f>IF(基本情報入力シート!E50="","",基本情報入力シート!E50)</f>
        <v/>
      </c>
      <c r="E18" s="728" t="str">
        <f>IF(基本情報入力シート!F50="","",基本情報入力シート!F50)</f>
        <v/>
      </c>
      <c r="F18" s="728" t="str">
        <f>IF(基本情報入力シート!G50="","",基本情報入力シート!G50)</f>
        <v/>
      </c>
      <c r="G18" s="728" t="str">
        <f>IF(基本情報入力シート!H50="","",基本情報入力シート!H50)</f>
        <v/>
      </c>
      <c r="H18" s="728" t="str">
        <f>IF(基本情報入力シート!I50="","",基本情報入力シート!I50)</f>
        <v/>
      </c>
      <c r="I18" s="728" t="str">
        <f>IF(基本情報入力シート!J50="","",基本情報入力シート!J50)</f>
        <v/>
      </c>
      <c r="J18" s="728" t="str">
        <f>IF(基本情報入力シート!K50="","",基本情報入力シート!K50)</f>
        <v/>
      </c>
      <c r="K18" s="729" t="str">
        <f>IF(基本情報入力シート!L50="","",基本情報入力シート!L50)</f>
        <v/>
      </c>
      <c r="L18" s="726" t="str">
        <f>IF(基本情報入力シート!M50="","",基本情報入力シート!M50)</f>
        <v/>
      </c>
      <c r="M18" s="726" t="str">
        <f>IF(基本情報入力シート!R50="","",基本情報入力シート!R50)</f>
        <v/>
      </c>
      <c r="N18" s="726" t="str">
        <f>IF(基本情報入力シート!W50="","",基本情報入力シート!W50)</f>
        <v/>
      </c>
      <c r="O18" s="726" t="str">
        <f>IF(基本情報入力シート!X50="","",基本情報入力シート!X50)</f>
        <v/>
      </c>
      <c r="P18" s="730" t="str">
        <f>IF(基本情報入力シート!Y50="","",基本情報入力シート!Y50)</f>
        <v/>
      </c>
      <c r="Q18" s="731" t="str">
        <f>IF(基本情報入力シート!Z50="","",基本情報入力シート!Z50)</f>
        <v/>
      </c>
      <c r="R18" s="732" t="str">
        <f>IF(基本情報入力シート!AA50="","",基本情報入力シート!AA50)</f>
        <v/>
      </c>
      <c r="S18" s="168"/>
      <c r="T18" s="169"/>
      <c r="U18" s="733" t="str">
        <f>IF(P18="","",VLOOKUP(P18,数式用!$A$5:$I$28,MATCH(T18,数式用!$C$4:$G$4,0)+2,0))</f>
        <v/>
      </c>
      <c r="V18" s="734" t="s">
        <v>257</v>
      </c>
      <c r="W18" s="170"/>
      <c r="X18" s="735" t="s">
        <v>258</v>
      </c>
      <c r="Y18" s="170"/>
      <c r="Z18" s="735" t="s">
        <v>259</v>
      </c>
      <c r="AA18" s="170"/>
      <c r="AB18" s="735" t="s">
        <v>258</v>
      </c>
      <c r="AC18" s="170"/>
      <c r="AD18" s="735" t="s">
        <v>260</v>
      </c>
      <c r="AE18" s="736" t="s">
        <v>261</v>
      </c>
      <c r="AF18" s="737" t="str">
        <f t="shared" si="2"/>
        <v/>
      </c>
      <c r="AG18" s="738" t="s">
        <v>262</v>
      </c>
      <c r="AH18" s="739" t="str">
        <f t="shared" si="0"/>
        <v/>
      </c>
    </row>
    <row r="19" spans="1:34" ht="36.75" customHeight="1">
      <c r="A19" s="726">
        <f t="shared" si="1"/>
        <v>8</v>
      </c>
      <c r="B19" s="727" t="str">
        <f>IF(基本情報入力シート!C51="","",基本情報入力シート!C51)</f>
        <v/>
      </c>
      <c r="C19" s="728" t="str">
        <f>IF(基本情報入力シート!D51="","",基本情報入力シート!D51)</f>
        <v/>
      </c>
      <c r="D19" s="728" t="str">
        <f>IF(基本情報入力シート!E51="","",基本情報入力シート!E51)</f>
        <v/>
      </c>
      <c r="E19" s="728" t="str">
        <f>IF(基本情報入力シート!F51="","",基本情報入力シート!F51)</f>
        <v/>
      </c>
      <c r="F19" s="728" t="str">
        <f>IF(基本情報入力シート!G51="","",基本情報入力シート!G51)</f>
        <v/>
      </c>
      <c r="G19" s="728" t="str">
        <f>IF(基本情報入力シート!H51="","",基本情報入力シート!H51)</f>
        <v/>
      </c>
      <c r="H19" s="728" t="str">
        <f>IF(基本情報入力シート!I51="","",基本情報入力シート!I51)</f>
        <v/>
      </c>
      <c r="I19" s="728" t="str">
        <f>IF(基本情報入力シート!J51="","",基本情報入力シート!J51)</f>
        <v/>
      </c>
      <c r="J19" s="728" t="str">
        <f>IF(基本情報入力シート!K51="","",基本情報入力シート!K51)</f>
        <v/>
      </c>
      <c r="K19" s="729" t="str">
        <f>IF(基本情報入力シート!L51="","",基本情報入力シート!L51)</f>
        <v/>
      </c>
      <c r="L19" s="726" t="str">
        <f>IF(基本情報入力シート!M51="","",基本情報入力シート!M51)</f>
        <v/>
      </c>
      <c r="M19" s="726" t="str">
        <f>IF(基本情報入力シート!R51="","",基本情報入力シート!R51)</f>
        <v/>
      </c>
      <c r="N19" s="726" t="str">
        <f>IF(基本情報入力シート!W51="","",基本情報入力シート!W51)</f>
        <v/>
      </c>
      <c r="O19" s="726" t="str">
        <f>IF(基本情報入力シート!X51="","",基本情報入力シート!X51)</f>
        <v/>
      </c>
      <c r="P19" s="730" t="str">
        <f>IF(基本情報入力シート!Y51="","",基本情報入力シート!Y51)</f>
        <v/>
      </c>
      <c r="Q19" s="731" t="str">
        <f>IF(基本情報入力シート!Z51="","",基本情報入力シート!Z51)</f>
        <v/>
      </c>
      <c r="R19" s="732" t="str">
        <f>IF(基本情報入力シート!AA51="","",基本情報入力シート!AA51)</f>
        <v/>
      </c>
      <c r="S19" s="168"/>
      <c r="T19" s="169"/>
      <c r="U19" s="733" t="str">
        <f>IF(P19="","",VLOOKUP(P19,数式用!$A$5:$I$28,MATCH(T19,数式用!$C$4:$G$4,0)+2,0))</f>
        <v/>
      </c>
      <c r="V19" s="734" t="s">
        <v>257</v>
      </c>
      <c r="W19" s="170"/>
      <c r="X19" s="735" t="s">
        <v>258</v>
      </c>
      <c r="Y19" s="170"/>
      <c r="Z19" s="735" t="s">
        <v>259</v>
      </c>
      <c r="AA19" s="170"/>
      <c r="AB19" s="735" t="s">
        <v>258</v>
      </c>
      <c r="AC19" s="170"/>
      <c r="AD19" s="735" t="s">
        <v>260</v>
      </c>
      <c r="AE19" s="736" t="s">
        <v>261</v>
      </c>
      <c r="AF19" s="737" t="str">
        <f t="shared" si="2"/>
        <v/>
      </c>
      <c r="AG19" s="738" t="s">
        <v>262</v>
      </c>
      <c r="AH19" s="739" t="str">
        <f t="shared" si="0"/>
        <v/>
      </c>
    </row>
    <row r="20" spans="1:34" ht="36.75" customHeight="1">
      <c r="A20" s="726">
        <f t="shared" si="1"/>
        <v>9</v>
      </c>
      <c r="B20" s="727" t="str">
        <f>IF(基本情報入力シート!C52="","",基本情報入力シート!C52)</f>
        <v/>
      </c>
      <c r="C20" s="728" t="str">
        <f>IF(基本情報入力シート!D52="","",基本情報入力シート!D52)</f>
        <v/>
      </c>
      <c r="D20" s="728" t="str">
        <f>IF(基本情報入力シート!E52="","",基本情報入力シート!E52)</f>
        <v/>
      </c>
      <c r="E20" s="728" t="str">
        <f>IF(基本情報入力シート!F52="","",基本情報入力シート!F52)</f>
        <v/>
      </c>
      <c r="F20" s="728" t="str">
        <f>IF(基本情報入力シート!G52="","",基本情報入力シート!G52)</f>
        <v/>
      </c>
      <c r="G20" s="728" t="str">
        <f>IF(基本情報入力シート!H52="","",基本情報入力シート!H52)</f>
        <v/>
      </c>
      <c r="H20" s="728" t="str">
        <f>IF(基本情報入力シート!I52="","",基本情報入力シート!I52)</f>
        <v/>
      </c>
      <c r="I20" s="728" t="str">
        <f>IF(基本情報入力シート!J52="","",基本情報入力シート!J52)</f>
        <v/>
      </c>
      <c r="J20" s="728" t="str">
        <f>IF(基本情報入力シート!K52="","",基本情報入力シート!K52)</f>
        <v/>
      </c>
      <c r="K20" s="729" t="str">
        <f>IF(基本情報入力シート!L52="","",基本情報入力シート!L52)</f>
        <v/>
      </c>
      <c r="L20" s="726" t="str">
        <f>IF(基本情報入力シート!M52="","",基本情報入力シート!M52)</f>
        <v/>
      </c>
      <c r="M20" s="726" t="str">
        <f>IF(基本情報入力シート!R52="","",基本情報入力シート!R52)</f>
        <v/>
      </c>
      <c r="N20" s="726" t="str">
        <f>IF(基本情報入力シート!W52="","",基本情報入力シート!W52)</f>
        <v/>
      </c>
      <c r="O20" s="726" t="str">
        <f>IF(基本情報入力シート!X52="","",基本情報入力シート!X52)</f>
        <v/>
      </c>
      <c r="P20" s="730" t="str">
        <f>IF(基本情報入力シート!Y52="","",基本情報入力シート!Y52)</f>
        <v/>
      </c>
      <c r="Q20" s="731" t="str">
        <f>IF(基本情報入力シート!Z52="","",基本情報入力シート!Z52)</f>
        <v/>
      </c>
      <c r="R20" s="732" t="str">
        <f>IF(基本情報入力シート!AA52="","",基本情報入力シート!AA52)</f>
        <v/>
      </c>
      <c r="S20" s="168"/>
      <c r="T20" s="169"/>
      <c r="U20" s="733" t="str">
        <f>IF(P20="","",VLOOKUP(P20,数式用!$A$5:$I$28,MATCH(T20,数式用!$C$4:$G$4,0)+2,0))</f>
        <v/>
      </c>
      <c r="V20" s="734" t="s">
        <v>257</v>
      </c>
      <c r="W20" s="170"/>
      <c r="X20" s="735" t="s">
        <v>258</v>
      </c>
      <c r="Y20" s="170"/>
      <c r="Z20" s="735" t="s">
        <v>259</v>
      </c>
      <c r="AA20" s="170"/>
      <c r="AB20" s="735" t="s">
        <v>258</v>
      </c>
      <c r="AC20" s="170"/>
      <c r="AD20" s="735" t="s">
        <v>260</v>
      </c>
      <c r="AE20" s="736" t="s">
        <v>261</v>
      </c>
      <c r="AF20" s="737" t="str">
        <f t="shared" si="2"/>
        <v/>
      </c>
      <c r="AG20" s="738" t="s">
        <v>262</v>
      </c>
      <c r="AH20" s="739" t="str">
        <f t="shared" si="0"/>
        <v/>
      </c>
    </row>
    <row r="21" spans="1:34" ht="36.75" customHeight="1">
      <c r="A21" s="726">
        <f t="shared" si="1"/>
        <v>10</v>
      </c>
      <c r="B21" s="727" t="str">
        <f>IF(基本情報入力シート!C53="","",基本情報入力シート!C53)</f>
        <v/>
      </c>
      <c r="C21" s="728" t="str">
        <f>IF(基本情報入力シート!D53="","",基本情報入力シート!D53)</f>
        <v/>
      </c>
      <c r="D21" s="728" t="str">
        <f>IF(基本情報入力シート!E53="","",基本情報入力シート!E53)</f>
        <v/>
      </c>
      <c r="E21" s="728" t="str">
        <f>IF(基本情報入力シート!F53="","",基本情報入力シート!F53)</f>
        <v/>
      </c>
      <c r="F21" s="728" t="str">
        <f>IF(基本情報入力シート!G53="","",基本情報入力シート!G53)</f>
        <v/>
      </c>
      <c r="G21" s="728" t="str">
        <f>IF(基本情報入力シート!H53="","",基本情報入力シート!H53)</f>
        <v/>
      </c>
      <c r="H21" s="728" t="str">
        <f>IF(基本情報入力シート!I53="","",基本情報入力シート!I53)</f>
        <v/>
      </c>
      <c r="I21" s="728" t="str">
        <f>IF(基本情報入力シート!J53="","",基本情報入力シート!J53)</f>
        <v/>
      </c>
      <c r="J21" s="728" t="str">
        <f>IF(基本情報入力シート!K53="","",基本情報入力シート!K53)</f>
        <v/>
      </c>
      <c r="K21" s="729" t="str">
        <f>IF(基本情報入力シート!L53="","",基本情報入力シート!L53)</f>
        <v/>
      </c>
      <c r="L21" s="726" t="str">
        <f>IF(基本情報入力シート!M53="","",基本情報入力シート!M53)</f>
        <v/>
      </c>
      <c r="M21" s="726" t="str">
        <f>IF(基本情報入力シート!R53="","",基本情報入力シート!R53)</f>
        <v/>
      </c>
      <c r="N21" s="726" t="str">
        <f>IF(基本情報入力シート!W53="","",基本情報入力シート!W53)</f>
        <v/>
      </c>
      <c r="O21" s="726" t="str">
        <f>IF(基本情報入力シート!X53="","",基本情報入力シート!X53)</f>
        <v/>
      </c>
      <c r="P21" s="730" t="str">
        <f>IF(基本情報入力シート!Y53="","",基本情報入力シート!Y53)</f>
        <v/>
      </c>
      <c r="Q21" s="731" t="str">
        <f>IF(基本情報入力シート!Z53="","",基本情報入力シート!Z53)</f>
        <v/>
      </c>
      <c r="R21" s="732" t="str">
        <f>IF(基本情報入力シート!AA53="","",基本情報入力シート!AA53)</f>
        <v/>
      </c>
      <c r="S21" s="168"/>
      <c r="T21" s="169"/>
      <c r="U21" s="733" t="str">
        <f>IF(P21="","",VLOOKUP(P21,数式用!$A$5:$I$28,MATCH(T21,数式用!$C$4:$G$4,0)+2,0))</f>
        <v/>
      </c>
      <c r="V21" s="734" t="s">
        <v>257</v>
      </c>
      <c r="W21" s="170"/>
      <c r="X21" s="735" t="s">
        <v>258</v>
      </c>
      <c r="Y21" s="170"/>
      <c r="Z21" s="735" t="s">
        <v>259</v>
      </c>
      <c r="AA21" s="170"/>
      <c r="AB21" s="735" t="s">
        <v>258</v>
      </c>
      <c r="AC21" s="170"/>
      <c r="AD21" s="735" t="s">
        <v>260</v>
      </c>
      <c r="AE21" s="736" t="s">
        <v>261</v>
      </c>
      <c r="AF21" s="737" t="str">
        <f t="shared" si="2"/>
        <v/>
      </c>
      <c r="AG21" s="738" t="s">
        <v>262</v>
      </c>
      <c r="AH21" s="739" t="str">
        <f t="shared" si="0"/>
        <v/>
      </c>
    </row>
    <row r="22" spans="1:34" ht="36.75" customHeight="1">
      <c r="A22" s="726">
        <f t="shared" si="1"/>
        <v>11</v>
      </c>
      <c r="B22" s="727" t="str">
        <f>IF(基本情報入力シート!C54="","",基本情報入力シート!C54)</f>
        <v/>
      </c>
      <c r="C22" s="728" t="str">
        <f>IF(基本情報入力シート!D54="","",基本情報入力シート!D54)</f>
        <v/>
      </c>
      <c r="D22" s="728" t="str">
        <f>IF(基本情報入力シート!E54="","",基本情報入力シート!E54)</f>
        <v/>
      </c>
      <c r="E22" s="728" t="str">
        <f>IF(基本情報入力シート!F54="","",基本情報入力シート!F54)</f>
        <v/>
      </c>
      <c r="F22" s="728" t="str">
        <f>IF(基本情報入力シート!G54="","",基本情報入力シート!G54)</f>
        <v/>
      </c>
      <c r="G22" s="728" t="str">
        <f>IF(基本情報入力シート!H54="","",基本情報入力シート!H54)</f>
        <v/>
      </c>
      <c r="H22" s="728" t="str">
        <f>IF(基本情報入力シート!I54="","",基本情報入力シート!I54)</f>
        <v/>
      </c>
      <c r="I22" s="728" t="str">
        <f>IF(基本情報入力シート!J54="","",基本情報入力シート!J54)</f>
        <v/>
      </c>
      <c r="J22" s="728" t="str">
        <f>IF(基本情報入力シート!K54="","",基本情報入力シート!K54)</f>
        <v/>
      </c>
      <c r="K22" s="729" t="str">
        <f>IF(基本情報入力シート!L54="","",基本情報入力シート!L54)</f>
        <v/>
      </c>
      <c r="L22" s="726" t="str">
        <f>IF(基本情報入力シート!M54="","",基本情報入力シート!M54)</f>
        <v/>
      </c>
      <c r="M22" s="726" t="str">
        <f>IF(基本情報入力シート!R54="","",基本情報入力シート!R54)</f>
        <v/>
      </c>
      <c r="N22" s="726" t="str">
        <f>IF(基本情報入力シート!W54="","",基本情報入力シート!W54)</f>
        <v/>
      </c>
      <c r="O22" s="726" t="str">
        <f>IF(基本情報入力シート!X54="","",基本情報入力シート!X54)</f>
        <v/>
      </c>
      <c r="P22" s="730" t="str">
        <f>IF(基本情報入力シート!Y54="","",基本情報入力シート!Y54)</f>
        <v/>
      </c>
      <c r="Q22" s="731" t="str">
        <f>IF(基本情報入力シート!Z54="","",基本情報入力シート!Z54)</f>
        <v/>
      </c>
      <c r="R22" s="732" t="str">
        <f>IF(基本情報入力シート!AA54="","",基本情報入力シート!AA54)</f>
        <v/>
      </c>
      <c r="S22" s="168"/>
      <c r="T22" s="169"/>
      <c r="U22" s="733" t="str">
        <f>IF(P22="","",VLOOKUP(P22,数式用!$A$5:$I$28,MATCH(T22,数式用!$C$4:$G$4,0)+2,0))</f>
        <v/>
      </c>
      <c r="V22" s="734" t="s">
        <v>257</v>
      </c>
      <c r="W22" s="170"/>
      <c r="X22" s="735" t="s">
        <v>258</v>
      </c>
      <c r="Y22" s="170"/>
      <c r="Z22" s="735" t="s">
        <v>259</v>
      </c>
      <c r="AA22" s="170"/>
      <c r="AB22" s="735" t="s">
        <v>258</v>
      </c>
      <c r="AC22" s="170"/>
      <c r="AD22" s="735" t="s">
        <v>260</v>
      </c>
      <c r="AE22" s="736" t="s">
        <v>261</v>
      </c>
      <c r="AF22" s="737" t="str">
        <f t="shared" si="2"/>
        <v/>
      </c>
      <c r="AG22" s="738" t="s">
        <v>262</v>
      </c>
      <c r="AH22" s="739" t="str">
        <f t="shared" si="0"/>
        <v/>
      </c>
    </row>
    <row r="23" spans="1:34" ht="36.75" customHeight="1">
      <c r="A23" s="726">
        <f t="shared" si="1"/>
        <v>12</v>
      </c>
      <c r="B23" s="727" t="str">
        <f>IF(基本情報入力シート!C55="","",基本情報入力シート!C55)</f>
        <v/>
      </c>
      <c r="C23" s="728" t="str">
        <f>IF(基本情報入力シート!D55="","",基本情報入力シート!D55)</f>
        <v/>
      </c>
      <c r="D23" s="728" t="str">
        <f>IF(基本情報入力シート!E55="","",基本情報入力シート!E55)</f>
        <v/>
      </c>
      <c r="E23" s="728" t="str">
        <f>IF(基本情報入力シート!F55="","",基本情報入力シート!F55)</f>
        <v/>
      </c>
      <c r="F23" s="728" t="str">
        <f>IF(基本情報入力シート!G55="","",基本情報入力シート!G55)</f>
        <v/>
      </c>
      <c r="G23" s="728" t="str">
        <f>IF(基本情報入力シート!H55="","",基本情報入力シート!H55)</f>
        <v/>
      </c>
      <c r="H23" s="728" t="str">
        <f>IF(基本情報入力シート!I55="","",基本情報入力シート!I55)</f>
        <v/>
      </c>
      <c r="I23" s="728" t="str">
        <f>IF(基本情報入力シート!J55="","",基本情報入力シート!J55)</f>
        <v/>
      </c>
      <c r="J23" s="728" t="str">
        <f>IF(基本情報入力シート!K55="","",基本情報入力シート!K55)</f>
        <v/>
      </c>
      <c r="K23" s="729" t="str">
        <f>IF(基本情報入力シート!L55="","",基本情報入力シート!L55)</f>
        <v/>
      </c>
      <c r="L23" s="726" t="str">
        <f>IF(基本情報入力シート!M55="","",基本情報入力シート!M55)</f>
        <v/>
      </c>
      <c r="M23" s="726" t="str">
        <f>IF(基本情報入力シート!R55="","",基本情報入力シート!R55)</f>
        <v/>
      </c>
      <c r="N23" s="726" t="str">
        <f>IF(基本情報入力シート!W55="","",基本情報入力シート!W55)</f>
        <v/>
      </c>
      <c r="O23" s="726" t="str">
        <f>IF(基本情報入力シート!X55="","",基本情報入力シート!X55)</f>
        <v/>
      </c>
      <c r="P23" s="730" t="str">
        <f>IF(基本情報入力シート!Y55="","",基本情報入力シート!Y55)</f>
        <v/>
      </c>
      <c r="Q23" s="731" t="str">
        <f>IF(基本情報入力シート!Z55="","",基本情報入力シート!Z55)</f>
        <v/>
      </c>
      <c r="R23" s="732" t="str">
        <f>IF(基本情報入力シート!AA55="","",基本情報入力シート!AA55)</f>
        <v/>
      </c>
      <c r="S23" s="168"/>
      <c r="T23" s="169"/>
      <c r="U23" s="733" t="str">
        <f>IF(P23="","",VLOOKUP(P23,数式用!$A$5:$I$28,MATCH(T23,数式用!$C$4:$G$4,0)+2,0))</f>
        <v/>
      </c>
      <c r="V23" s="734" t="s">
        <v>257</v>
      </c>
      <c r="W23" s="170"/>
      <c r="X23" s="735" t="s">
        <v>258</v>
      </c>
      <c r="Y23" s="170"/>
      <c r="Z23" s="735" t="s">
        <v>259</v>
      </c>
      <c r="AA23" s="170"/>
      <c r="AB23" s="735" t="s">
        <v>258</v>
      </c>
      <c r="AC23" s="170"/>
      <c r="AD23" s="735" t="s">
        <v>260</v>
      </c>
      <c r="AE23" s="736" t="s">
        <v>261</v>
      </c>
      <c r="AF23" s="737" t="str">
        <f t="shared" si="2"/>
        <v/>
      </c>
      <c r="AG23" s="738" t="s">
        <v>262</v>
      </c>
      <c r="AH23" s="739" t="str">
        <f t="shared" si="0"/>
        <v/>
      </c>
    </row>
    <row r="24" spans="1:34" ht="36.75" customHeight="1">
      <c r="A24" s="726">
        <f t="shared" si="1"/>
        <v>13</v>
      </c>
      <c r="B24" s="727" t="str">
        <f>IF(基本情報入力シート!C56="","",基本情報入力シート!C56)</f>
        <v/>
      </c>
      <c r="C24" s="728" t="str">
        <f>IF(基本情報入力シート!D56="","",基本情報入力シート!D56)</f>
        <v/>
      </c>
      <c r="D24" s="728" t="str">
        <f>IF(基本情報入力シート!E56="","",基本情報入力シート!E56)</f>
        <v/>
      </c>
      <c r="E24" s="728" t="str">
        <f>IF(基本情報入力シート!F56="","",基本情報入力シート!F56)</f>
        <v/>
      </c>
      <c r="F24" s="728" t="str">
        <f>IF(基本情報入力シート!G56="","",基本情報入力シート!G56)</f>
        <v/>
      </c>
      <c r="G24" s="728" t="str">
        <f>IF(基本情報入力シート!H56="","",基本情報入力シート!H56)</f>
        <v/>
      </c>
      <c r="H24" s="728" t="str">
        <f>IF(基本情報入力シート!I56="","",基本情報入力シート!I56)</f>
        <v/>
      </c>
      <c r="I24" s="728" t="str">
        <f>IF(基本情報入力シート!J56="","",基本情報入力シート!J56)</f>
        <v/>
      </c>
      <c r="J24" s="728" t="str">
        <f>IF(基本情報入力シート!K56="","",基本情報入力シート!K56)</f>
        <v/>
      </c>
      <c r="K24" s="729" t="str">
        <f>IF(基本情報入力シート!L56="","",基本情報入力シート!L56)</f>
        <v/>
      </c>
      <c r="L24" s="726" t="str">
        <f>IF(基本情報入力シート!M56="","",基本情報入力シート!M56)</f>
        <v/>
      </c>
      <c r="M24" s="726" t="str">
        <f>IF(基本情報入力シート!R56="","",基本情報入力シート!R56)</f>
        <v/>
      </c>
      <c r="N24" s="726" t="str">
        <f>IF(基本情報入力シート!W56="","",基本情報入力シート!W56)</f>
        <v/>
      </c>
      <c r="O24" s="726" t="str">
        <f>IF(基本情報入力シート!X56="","",基本情報入力シート!X56)</f>
        <v/>
      </c>
      <c r="P24" s="730" t="str">
        <f>IF(基本情報入力シート!Y56="","",基本情報入力シート!Y56)</f>
        <v/>
      </c>
      <c r="Q24" s="731" t="str">
        <f>IF(基本情報入力シート!Z56="","",基本情報入力シート!Z56)</f>
        <v/>
      </c>
      <c r="R24" s="732" t="str">
        <f>IF(基本情報入力シート!AA56="","",基本情報入力シート!AA56)</f>
        <v/>
      </c>
      <c r="S24" s="168"/>
      <c r="T24" s="169"/>
      <c r="U24" s="733" t="str">
        <f>IF(P24="","",VLOOKUP(P24,数式用!$A$5:$I$28,MATCH(T24,数式用!$C$4:$G$4,0)+2,0))</f>
        <v/>
      </c>
      <c r="V24" s="734" t="s">
        <v>257</v>
      </c>
      <c r="W24" s="170"/>
      <c r="X24" s="735" t="s">
        <v>258</v>
      </c>
      <c r="Y24" s="170"/>
      <c r="Z24" s="735" t="s">
        <v>259</v>
      </c>
      <c r="AA24" s="170"/>
      <c r="AB24" s="735" t="s">
        <v>258</v>
      </c>
      <c r="AC24" s="170"/>
      <c r="AD24" s="735" t="s">
        <v>260</v>
      </c>
      <c r="AE24" s="736" t="s">
        <v>261</v>
      </c>
      <c r="AF24" s="737" t="str">
        <f t="shared" si="2"/>
        <v/>
      </c>
      <c r="AG24" s="738" t="s">
        <v>262</v>
      </c>
      <c r="AH24" s="739" t="str">
        <f t="shared" si="0"/>
        <v/>
      </c>
    </row>
    <row r="25" spans="1:34" ht="36.75" customHeight="1">
      <c r="A25" s="726">
        <f t="shared" si="1"/>
        <v>14</v>
      </c>
      <c r="B25" s="727" t="str">
        <f>IF(基本情報入力シート!C57="","",基本情報入力シート!C57)</f>
        <v/>
      </c>
      <c r="C25" s="728" t="str">
        <f>IF(基本情報入力シート!D57="","",基本情報入力シート!D57)</f>
        <v/>
      </c>
      <c r="D25" s="728" t="str">
        <f>IF(基本情報入力シート!E57="","",基本情報入力シート!E57)</f>
        <v/>
      </c>
      <c r="E25" s="728" t="str">
        <f>IF(基本情報入力シート!F57="","",基本情報入力シート!F57)</f>
        <v/>
      </c>
      <c r="F25" s="728" t="str">
        <f>IF(基本情報入力シート!G57="","",基本情報入力シート!G57)</f>
        <v/>
      </c>
      <c r="G25" s="728" t="str">
        <f>IF(基本情報入力シート!H57="","",基本情報入力シート!H57)</f>
        <v/>
      </c>
      <c r="H25" s="728" t="str">
        <f>IF(基本情報入力シート!I57="","",基本情報入力シート!I57)</f>
        <v/>
      </c>
      <c r="I25" s="728" t="str">
        <f>IF(基本情報入力シート!J57="","",基本情報入力シート!J57)</f>
        <v/>
      </c>
      <c r="J25" s="728" t="str">
        <f>IF(基本情報入力シート!K57="","",基本情報入力シート!K57)</f>
        <v/>
      </c>
      <c r="K25" s="729" t="str">
        <f>IF(基本情報入力シート!L57="","",基本情報入力シート!L57)</f>
        <v/>
      </c>
      <c r="L25" s="726" t="str">
        <f>IF(基本情報入力シート!M57="","",基本情報入力シート!M57)</f>
        <v/>
      </c>
      <c r="M25" s="726" t="str">
        <f>IF(基本情報入力シート!R57="","",基本情報入力シート!R57)</f>
        <v/>
      </c>
      <c r="N25" s="726" t="str">
        <f>IF(基本情報入力シート!W57="","",基本情報入力シート!W57)</f>
        <v/>
      </c>
      <c r="O25" s="726" t="str">
        <f>IF(基本情報入力シート!X57="","",基本情報入力シート!X57)</f>
        <v/>
      </c>
      <c r="P25" s="730" t="str">
        <f>IF(基本情報入力シート!Y57="","",基本情報入力シート!Y57)</f>
        <v/>
      </c>
      <c r="Q25" s="731" t="str">
        <f>IF(基本情報入力シート!Z57="","",基本情報入力シート!Z57)</f>
        <v/>
      </c>
      <c r="R25" s="732" t="str">
        <f>IF(基本情報入力シート!AA57="","",基本情報入力シート!AA57)</f>
        <v/>
      </c>
      <c r="S25" s="168"/>
      <c r="T25" s="169"/>
      <c r="U25" s="733" t="str">
        <f>IF(P25="","",VLOOKUP(P25,数式用!$A$5:$I$28,MATCH(T25,数式用!$C$4:$G$4,0)+2,0))</f>
        <v/>
      </c>
      <c r="V25" s="734" t="s">
        <v>257</v>
      </c>
      <c r="W25" s="170"/>
      <c r="X25" s="735" t="s">
        <v>258</v>
      </c>
      <c r="Y25" s="170"/>
      <c r="Z25" s="735" t="s">
        <v>259</v>
      </c>
      <c r="AA25" s="170"/>
      <c r="AB25" s="735" t="s">
        <v>258</v>
      </c>
      <c r="AC25" s="170"/>
      <c r="AD25" s="735" t="s">
        <v>260</v>
      </c>
      <c r="AE25" s="736" t="s">
        <v>261</v>
      </c>
      <c r="AF25" s="737" t="str">
        <f t="shared" si="2"/>
        <v/>
      </c>
      <c r="AG25" s="738" t="s">
        <v>262</v>
      </c>
      <c r="AH25" s="739" t="str">
        <f t="shared" si="0"/>
        <v/>
      </c>
    </row>
    <row r="26" spans="1:34" ht="36.75" customHeight="1">
      <c r="A26" s="726">
        <f t="shared" si="1"/>
        <v>15</v>
      </c>
      <c r="B26" s="727" t="str">
        <f>IF(基本情報入力シート!C58="","",基本情報入力シート!C58)</f>
        <v/>
      </c>
      <c r="C26" s="728" t="str">
        <f>IF(基本情報入力シート!D58="","",基本情報入力シート!D58)</f>
        <v/>
      </c>
      <c r="D26" s="728" t="str">
        <f>IF(基本情報入力シート!E58="","",基本情報入力シート!E58)</f>
        <v/>
      </c>
      <c r="E26" s="728" t="str">
        <f>IF(基本情報入力シート!F58="","",基本情報入力シート!F58)</f>
        <v/>
      </c>
      <c r="F26" s="728" t="str">
        <f>IF(基本情報入力シート!G58="","",基本情報入力シート!G58)</f>
        <v/>
      </c>
      <c r="G26" s="728" t="str">
        <f>IF(基本情報入力シート!H58="","",基本情報入力シート!H58)</f>
        <v/>
      </c>
      <c r="H26" s="728" t="str">
        <f>IF(基本情報入力シート!I58="","",基本情報入力シート!I58)</f>
        <v/>
      </c>
      <c r="I26" s="728" t="str">
        <f>IF(基本情報入力シート!J58="","",基本情報入力シート!J58)</f>
        <v/>
      </c>
      <c r="J26" s="728" t="str">
        <f>IF(基本情報入力シート!K58="","",基本情報入力シート!K58)</f>
        <v/>
      </c>
      <c r="K26" s="729" t="str">
        <f>IF(基本情報入力シート!L58="","",基本情報入力シート!L58)</f>
        <v/>
      </c>
      <c r="L26" s="726" t="str">
        <f>IF(基本情報入力シート!M58="","",基本情報入力シート!M58)</f>
        <v/>
      </c>
      <c r="M26" s="726" t="str">
        <f>IF(基本情報入力シート!R58="","",基本情報入力シート!R58)</f>
        <v/>
      </c>
      <c r="N26" s="726" t="str">
        <f>IF(基本情報入力シート!W58="","",基本情報入力シート!W58)</f>
        <v/>
      </c>
      <c r="O26" s="726" t="str">
        <f>IF(基本情報入力シート!X58="","",基本情報入力シート!X58)</f>
        <v/>
      </c>
      <c r="P26" s="730" t="str">
        <f>IF(基本情報入力シート!Y58="","",基本情報入力シート!Y58)</f>
        <v/>
      </c>
      <c r="Q26" s="731" t="str">
        <f>IF(基本情報入力シート!Z58="","",基本情報入力シート!Z58)</f>
        <v/>
      </c>
      <c r="R26" s="732" t="str">
        <f>IF(基本情報入力シート!AA58="","",基本情報入力シート!AA58)</f>
        <v/>
      </c>
      <c r="S26" s="168"/>
      <c r="T26" s="169"/>
      <c r="U26" s="733" t="str">
        <f>IF(P26="","",VLOOKUP(P26,数式用!$A$5:$I$28,MATCH(T26,数式用!$C$4:$G$4,0)+2,0))</f>
        <v/>
      </c>
      <c r="V26" s="734" t="s">
        <v>257</v>
      </c>
      <c r="W26" s="170"/>
      <c r="X26" s="735" t="s">
        <v>258</v>
      </c>
      <c r="Y26" s="170"/>
      <c r="Z26" s="735" t="s">
        <v>259</v>
      </c>
      <c r="AA26" s="170"/>
      <c r="AB26" s="735" t="s">
        <v>258</v>
      </c>
      <c r="AC26" s="170"/>
      <c r="AD26" s="735" t="s">
        <v>260</v>
      </c>
      <c r="AE26" s="736" t="s">
        <v>261</v>
      </c>
      <c r="AF26" s="737" t="str">
        <f t="shared" si="2"/>
        <v/>
      </c>
      <c r="AG26" s="738" t="s">
        <v>262</v>
      </c>
      <c r="AH26" s="739" t="str">
        <f t="shared" si="0"/>
        <v/>
      </c>
    </row>
    <row r="27" spans="1:34" ht="36.75" customHeight="1">
      <c r="A27" s="726">
        <f t="shared" ref="A27:A90" si="3">A26+1</f>
        <v>16</v>
      </c>
      <c r="B27" s="727" t="str">
        <f>IF(基本情報入力シート!C59="","",基本情報入力シート!C59)</f>
        <v/>
      </c>
      <c r="C27" s="728" t="str">
        <f>IF(基本情報入力シート!D59="","",基本情報入力シート!D59)</f>
        <v/>
      </c>
      <c r="D27" s="728" t="str">
        <f>IF(基本情報入力シート!E59="","",基本情報入力シート!E59)</f>
        <v/>
      </c>
      <c r="E27" s="728" t="str">
        <f>IF(基本情報入力シート!F59="","",基本情報入力シート!F59)</f>
        <v/>
      </c>
      <c r="F27" s="728" t="str">
        <f>IF(基本情報入力シート!G59="","",基本情報入力シート!G59)</f>
        <v/>
      </c>
      <c r="G27" s="728" t="str">
        <f>IF(基本情報入力シート!H59="","",基本情報入力シート!H59)</f>
        <v/>
      </c>
      <c r="H27" s="728" t="str">
        <f>IF(基本情報入力シート!I59="","",基本情報入力シート!I59)</f>
        <v/>
      </c>
      <c r="I27" s="728" t="str">
        <f>IF(基本情報入力シート!J59="","",基本情報入力シート!J59)</f>
        <v/>
      </c>
      <c r="J27" s="728" t="str">
        <f>IF(基本情報入力シート!K59="","",基本情報入力シート!K59)</f>
        <v/>
      </c>
      <c r="K27" s="729" t="str">
        <f>IF(基本情報入力シート!L59="","",基本情報入力シート!L59)</f>
        <v/>
      </c>
      <c r="L27" s="726" t="str">
        <f>IF(基本情報入力シート!M59="","",基本情報入力シート!M59)</f>
        <v/>
      </c>
      <c r="M27" s="726" t="str">
        <f>IF(基本情報入力シート!R59="","",基本情報入力シート!R59)</f>
        <v/>
      </c>
      <c r="N27" s="726" t="str">
        <f>IF(基本情報入力シート!W59="","",基本情報入力シート!W59)</f>
        <v/>
      </c>
      <c r="O27" s="726" t="str">
        <f>IF(基本情報入力シート!X59="","",基本情報入力シート!X59)</f>
        <v/>
      </c>
      <c r="P27" s="730" t="str">
        <f>IF(基本情報入力シート!Y59="","",基本情報入力シート!Y59)</f>
        <v/>
      </c>
      <c r="Q27" s="731" t="str">
        <f>IF(基本情報入力シート!Z59="","",基本情報入力シート!Z59)</f>
        <v/>
      </c>
      <c r="R27" s="732" t="str">
        <f>IF(基本情報入力シート!AA59="","",基本情報入力シート!AA59)</f>
        <v/>
      </c>
      <c r="S27" s="168"/>
      <c r="T27" s="169"/>
      <c r="U27" s="733" t="str">
        <f>IF(P27="","",VLOOKUP(P27,数式用!$A$5:$I$28,MATCH(T27,数式用!$C$4:$G$4,0)+2,0))</f>
        <v/>
      </c>
      <c r="V27" s="734" t="s">
        <v>257</v>
      </c>
      <c r="W27" s="170"/>
      <c r="X27" s="735" t="s">
        <v>258</v>
      </c>
      <c r="Y27" s="170"/>
      <c r="Z27" s="735" t="s">
        <v>259</v>
      </c>
      <c r="AA27" s="170"/>
      <c r="AB27" s="735" t="s">
        <v>258</v>
      </c>
      <c r="AC27" s="170"/>
      <c r="AD27" s="735" t="s">
        <v>260</v>
      </c>
      <c r="AE27" s="736" t="s">
        <v>261</v>
      </c>
      <c r="AF27" s="737" t="str">
        <f t="shared" si="2"/>
        <v/>
      </c>
      <c r="AG27" s="738" t="s">
        <v>262</v>
      </c>
      <c r="AH27" s="739" t="str">
        <f t="shared" si="0"/>
        <v/>
      </c>
    </row>
    <row r="28" spans="1:34" ht="36.75" customHeight="1">
      <c r="A28" s="726">
        <f t="shared" si="3"/>
        <v>17</v>
      </c>
      <c r="B28" s="727" t="str">
        <f>IF(基本情報入力シート!C60="","",基本情報入力シート!C60)</f>
        <v/>
      </c>
      <c r="C28" s="728" t="str">
        <f>IF(基本情報入力シート!D60="","",基本情報入力シート!D60)</f>
        <v/>
      </c>
      <c r="D28" s="728" t="str">
        <f>IF(基本情報入力シート!E60="","",基本情報入力シート!E60)</f>
        <v/>
      </c>
      <c r="E28" s="728" t="str">
        <f>IF(基本情報入力シート!F60="","",基本情報入力シート!F60)</f>
        <v/>
      </c>
      <c r="F28" s="728" t="str">
        <f>IF(基本情報入力シート!G60="","",基本情報入力シート!G60)</f>
        <v/>
      </c>
      <c r="G28" s="728" t="str">
        <f>IF(基本情報入力シート!H60="","",基本情報入力シート!H60)</f>
        <v/>
      </c>
      <c r="H28" s="728" t="str">
        <f>IF(基本情報入力シート!I60="","",基本情報入力シート!I60)</f>
        <v/>
      </c>
      <c r="I28" s="728" t="str">
        <f>IF(基本情報入力シート!J60="","",基本情報入力シート!J60)</f>
        <v/>
      </c>
      <c r="J28" s="728" t="str">
        <f>IF(基本情報入力シート!K60="","",基本情報入力シート!K60)</f>
        <v/>
      </c>
      <c r="K28" s="729" t="str">
        <f>IF(基本情報入力シート!L60="","",基本情報入力シート!L60)</f>
        <v/>
      </c>
      <c r="L28" s="726" t="str">
        <f>IF(基本情報入力シート!M60="","",基本情報入力シート!M60)</f>
        <v/>
      </c>
      <c r="M28" s="726" t="str">
        <f>IF(基本情報入力シート!R60="","",基本情報入力シート!R60)</f>
        <v/>
      </c>
      <c r="N28" s="726" t="str">
        <f>IF(基本情報入力シート!W60="","",基本情報入力シート!W60)</f>
        <v/>
      </c>
      <c r="O28" s="726" t="str">
        <f>IF(基本情報入力シート!X60="","",基本情報入力シート!X60)</f>
        <v/>
      </c>
      <c r="P28" s="730" t="str">
        <f>IF(基本情報入力シート!Y60="","",基本情報入力シート!Y60)</f>
        <v/>
      </c>
      <c r="Q28" s="731" t="str">
        <f>IF(基本情報入力シート!Z60="","",基本情報入力シート!Z60)</f>
        <v/>
      </c>
      <c r="R28" s="732" t="str">
        <f>IF(基本情報入力シート!AA60="","",基本情報入力シート!AA60)</f>
        <v/>
      </c>
      <c r="S28" s="168"/>
      <c r="T28" s="169"/>
      <c r="U28" s="733" t="str">
        <f>IF(P28="","",VLOOKUP(P28,数式用!$A$5:$I$28,MATCH(T28,数式用!$C$4:$G$4,0)+2,0))</f>
        <v/>
      </c>
      <c r="V28" s="734" t="s">
        <v>257</v>
      </c>
      <c r="W28" s="170"/>
      <c r="X28" s="735" t="s">
        <v>258</v>
      </c>
      <c r="Y28" s="170"/>
      <c r="Z28" s="735" t="s">
        <v>259</v>
      </c>
      <c r="AA28" s="170"/>
      <c r="AB28" s="735" t="s">
        <v>258</v>
      </c>
      <c r="AC28" s="170"/>
      <c r="AD28" s="735" t="s">
        <v>260</v>
      </c>
      <c r="AE28" s="736" t="s">
        <v>261</v>
      </c>
      <c r="AF28" s="737" t="str">
        <f t="shared" si="2"/>
        <v/>
      </c>
      <c r="AG28" s="738" t="s">
        <v>262</v>
      </c>
      <c r="AH28" s="739" t="str">
        <f t="shared" si="0"/>
        <v/>
      </c>
    </row>
    <row r="29" spans="1:34" ht="36.75" customHeight="1">
      <c r="A29" s="726">
        <f t="shared" si="3"/>
        <v>18</v>
      </c>
      <c r="B29" s="727" t="str">
        <f>IF(基本情報入力シート!C61="","",基本情報入力シート!C61)</f>
        <v/>
      </c>
      <c r="C29" s="728" t="str">
        <f>IF(基本情報入力シート!D61="","",基本情報入力シート!D61)</f>
        <v/>
      </c>
      <c r="D29" s="728" t="str">
        <f>IF(基本情報入力シート!E61="","",基本情報入力シート!E61)</f>
        <v/>
      </c>
      <c r="E29" s="728" t="str">
        <f>IF(基本情報入力シート!F61="","",基本情報入力シート!F61)</f>
        <v/>
      </c>
      <c r="F29" s="728" t="str">
        <f>IF(基本情報入力シート!G61="","",基本情報入力シート!G61)</f>
        <v/>
      </c>
      <c r="G29" s="728" t="str">
        <f>IF(基本情報入力シート!H61="","",基本情報入力シート!H61)</f>
        <v/>
      </c>
      <c r="H29" s="728" t="str">
        <f>IF(基本情報入力シート!I61="","",基本情報入力シート!I61)</f>
        <v/>
      </c>
      <c r="I29" s="728" t="str">
        <f>IF(基本情報入力シート!J61="","",基本情報入力シート!J61)</f>
        <v/>
      </c>
      <c r="J29" s="728" t="str">
        <f>IF(基本情報入力シート!K61="","",基本情報入力シート!K61)</f>
        <v/>
      </c>
      <c r="K29" s="729" t="str">
        <f>IF(基本情報入力シート!L61="","",基本情報入力シート!L61)</f>
        <v/>
      </c>
      <c r="L29" s="726" t="str">
        <f>IF(基本情報入力シート!M61="","",基本情報入力シート!M61)</f>
        <v/>
      </c>
      <c r="M29" s="726" t="str">
        <f>IF(基本情報入力シート!R61="","",基本情報入力シート!R61)</f>
        <v/>
      </c>
      <c r="N29" s="726" t="str">
        <f>IF(基本情報入力シート!W61="","",基本情報入力シート!W61)</f>
        <v/>
      </c>
      <c r="O29" s="726" t="str">
        <f>IF(基本情報入力シート!X61="","",基本情報入力シート!X61)</f>
        <v/>
      </c>
      <c r="P29" s="730" t="str">
        <f>IF(基本情報入力シート!Y61="","",基本情報入力シート!Y61)</f>
        <v/>
      </c>
      <c r="Q29" s="731" t="str">
        <f>IF(基本情報入力シート!Z61="","",基本情報入力シート!Z61)</f>
        <v/>
      </c>
      <c r="R29" s="732" t="str">
        <f>IF(基本情報入力シート!AA61="","",基本情報入力シート!AA61)</f>
        <v/>
      </c>
      <c r="S29" s="168"/>
      <c r="T29" s="169"/>
      <c r="U29" s="733" t="str">
        <f>IF(P29="","",VLOOKUP(P29,数式用!$A$5:$I$28,MATCH(T29,数式用!$C$4:$G$4,0)+2,0))</f>
        <v/>
      </c>
      <c r="V29" s="734" t="s">
        <v>257</v>
      </c>
      <c r="W29" s="170"/>
      <c r="X29" s="735" t="s">
        <v>258</v>
      </c>
      <c r="Y29" s="170"/>
      <c r="Z29" s="735" t="s">
        <v>259</v>
      </c>
      <c r="AA29" s="170"/>
      <c r="AB29" s="735" t="s">
        <v>258</v>
      </c>
      <c r="AC29" s="170"/>
      <c r="AD29" s="735" t="s">
        <v>260</v>
      </c>
      <c r="AE29" s="736" t="s">
        <v>261</v>
      </c>
      <c r="AF29" s="737" t="str">
        <f t="shared" si="2"/>
        <v/>
      </c>
      <c r="AG29" s="738" t="s">
        <v>262</v>
      </c>
      <c r="AH29" s="739" t="str">
        <f t="shared" si="0"/>
        <v/>
      </c>
    </row>
    <row r="30" spans="1:34" ht="36.75" customHeight="1">
      <c r="A30" s="726">
        <f t="shared" si="3"/>
        <v>19</v>
      </c>
      <c r="B30" s="727" t="str">
        <f>IF(基本情報入力シート!C62="","",基本情報入力シート!C62)</f>
        <v/>
      </c>
      <c r="C30" s="728" t="str">
        <f>IF(基本情報入力シート!D62="","",基本情報入力シート!D62)</f>
        <v/>
      </c>
      <c r="D30" s="728" t="str">
        <f>IF(基本情報入力シート!E62="","",基本情報入力シート!E62)</f>
        <v/>
      </c>
      <c r="E30" s="728" t="str">
        <f>IF(基本情報入力シート!F62="","",基本情報入力シート!F62)</f>
        <v/>
      </c>
      <c r="F30" s="728" t="str">
        <f>IF(基本情報入力シート!G62="","",基本情報入力シート!G62)</f>
        <v/>
      </c>
      <c r="G30" s="728" t="str">
        <f>IF(基本情報入力シート!H62="","",基本情報入力シート!H62)</f>
        <v/>
      </c>
      <c r="H30" s="728" t="str">
        <f>IF(基本情報入力シート!I62="","",基本情報入力シート!I62)</f>
        <v/>
      </c>
      <c r="I30" s="728" t="str">
        <f>IF(基本情報入力シート!J62="","",基本情報入力シート!J62)</f>
        <v/>
      </c>
      <c r="J30" s="728" t="str">
        <f>IF(基本情報入力シート!K62="","",基本情報入力シート!K62)</f>
        <v/>
      </c>
      <c r="K30" s="729" t="str">
        <f>IF(基本情報入力シート!L62="","",基本情報入力シート!L62)</f>
        <v/>
      </c>
      <c r="L30" s="726" t="str">
        <f>IF(基本情報入力シート!M62="","",基本情報入力シート!M62)</f>
        <v/>
      </c>
      <c r="M30" s="726" t="str">
        <f>IF(基本情報入力シート!R62="","",基本情報入力シート!R62)</f>
        <v/>
      </c>
      <c r="N30" s="726" t="str">
        <f>IF(基本情報入力シート!W62="","",基本情報入力シート!W62)</f>
        <v/>
      </c>
      <c r="O30" s="726" t="str">
        <f>IF(基本情報入力シート!X62="","",基本情報入力シート!X62)</f>
        <v/>
      </c>
      <c r="P30" s="730" t="str">
        <f>IF(基本情報入力シート!Y62="","",基本情報入力シート!Y62)</f>
        <v/>
      </c>
      <c r="Q30" s="731" t="str">
        <f>IF(基本情報入力シート!Z62="","",基本情報入力シート!Z62)</f>
        <v/>
      </c>
      <c r="R30" s="732" t="str">
        <f>IF(基本情報入力シート!AA62="","",基本情報入力シート!AA62)</f>
        <v/>
      </c>
      <c r="S30" s="168"/>
      <c r="T30" s="169"/>
      <c r="U30" s="733" t="str">
        <f>IF(P30="","",VLOOKUP(P30,数式用!$A$5:$I$28,MATCH(T30,数式用!$C$4:$G$4,0)+2,0))</f>
        <v/>
      </c>
      <c r="V30" s="734" t="s">
        <v>257</v>
      </c>
      <c r="W30" s="170"/>
      <c r="X30" s="735" t="s">
        <v>258</v>
      </c>
      <c r="Y30" s="170"/>
      <c r="Z30" s="735" t="s">
        <v>259</v>
      </c>
      <c r="AA30" s="170"/>
      <c r="AB30" s="735" t="s">
        <v>258</v>
      </c>
      <c r="AC30" s="170"/>
      <c r="AD30" s="735" t="s">
        <v>260</v>
      </c>
      <c r="AE30" s="736" t="s">
        <v>261</v>
      </c>
      <c r="AF30" s="737" t="str">
        <f t="shared" si="2"/>
        <v/>
      </c>
      <c r="AG30" s="738" t="s">
        <v>262</v>
      </c>
      <c r="AH30" s="739" t="str">
        <f t="shared" si="0"/>
        <v/>
      </c>
    </row>
    <row r="31" spans="1:34" ht="36.75" customHeight="1">
      <c r="A31" s="726">
        <f t="shared" si="3"/>
        <v>20</v>
      </c>
      <c r="B31" s="727" t="str">
        <f>IF(基本情報入力シート!C63="","",基本情報入力シート!C63)</f>
        <v/>
      </c>
      <c r="C31" s="728" t="str">
        <f>IF(基本情報入力シート!D63="","",基本情報入力シート!D63)</f>
        <v/>
      </c>
      <c r="D31" s="728" t="str">
        <f>IF(基本情報入力シート!E63="","",基本情報入力シート!E63)</f>
        <v/>
      </c>
      <c r="E31" s="728" t="str">
        <f>IF(基本情報入力シート!F63="","",基本情報入力シート!F63)</f>
        <v/>
      </c>
      <c r="F31" s="728" t="str">
        <f>IF(基本情報入力シート!G63="","",基本情報入力シート!G63)</f>
        <v/>
      </c>
      <c r="G31" s="728" t="str">
        <f>IF(基本情報入力シート!H63="","",基本情報入力シート!H63)</f>
        <v/>
      </c>
      <c r="H31" s="728" t="str">
        <f>IF(基本情報入力シート!I63="","",基本情報入力シート!I63)</f>
        <v/>
      </c>
      <c r="I31" s="728" t="str">
        <f>IF(基本情報入力シート!J63="","",基本情報入力シート!J63)</f>
        <v/>
      </c>
      <c r="J31" s="728" t="str">
        <f>IF(基本情報入力シート!K63="","",基本情報入力シート!K63)</f>
        <v/>
      </c>
      <c r="K31" s="729" t="str">
        <f>IF(基本情報入力シート!L63="","",基本情報入力シート!L63)</f>
        <v/>
      </c>
      <c r="L31" s="726" t="str">
        <f>IF(基本情報入力シート!M63="","",基本情報入力シート!M63)</f>
        <v/>
      </c>
      <c r="M31" s="726" t="str">
        <f>IF(基本情報入力シート!R63="","",基本情報入力シート!R63)</f>
        <v/>
      </c>
      <c r="N31" s="726" t="str">
        <f>IF(基本情報入力シート!W63="","",基本情報入力シート!W63)</f>
        <v/>
      </c>
      <c r="O31" s="726" t="str">
        <f>IF(基本情報入力シート!X63="","",基本情報入力シート!X63)</f>
        <v/>
      </c>
      <c r="P31" s="730" t="str">
        <f>IF(基本情報入力シート!Y63="","",基本情報入力シート!Y63)</f>
        <v/>
      </c>
      <c r="Q31" s="731" t="str">
        <f>IF(基本情報入力シート!Z63="","",基本情報入力シート!Z63)</f>
        <v/>
      </c>
      <c r="R31" s="732" t="str">
        <f>IF(基本情報入力シート!AA63="","",基本情報入力シート!AA63)</f>
        <v/>
      </c>
      <c r="S31" s="168"/>
      <c r="T31" s="169"/>
      <c r="U31" s="733" t="str">
        <f>IF(P31="","",VLOOKUP(P31,数式用!$A$5:$I$28,MATCH(T31,数式用!$C$4:$G$4,0)+2,0))</f>
        <v/>
      </c>
      <c r="V31" s="734" t="s">
        <v>257</v>
      </c>
      <c r="W31" s="170"/>
      <c r="X31" s="735" t="s">
        <v>258</v>
      </c>
      <c r="Y31" s="170"/>
      <c r="Z31" s="735" t="s">
        <v>259</v>
      </c>
      <c r="AA31" s="170"/>
      <c r="AB31" s="735" t="s">
        <v>258</v>
      </c>
      <c r="AC31" s="170"/>
      <c r="AD31" s="735" t="s">
        <v>260</v>
      </c>
      <c r="AE31" s="736" t="s">
        <v>261</v>
      </c>
      <c r="AF31" s="737" t="str">
        <f t="shared" si="2"/>
        <v/>
      </c>
      <c r="AG31" s="738" t="s">
        <v>262</v>
      </c>
      <c r="AH31" s="739" t="str">
        <f t="shared" si="0"/>
        <v/>
      </c>
    </row>
    <row r="32" spans="1:34" ht="36.75" customHeight="1">
      <c r="A32" s="726">
        <f t="shared" si="3"/>
        <v>21</v>
      </c>
      <c r="B32" s="727" t="str">
        <f>IF(基本情報入力シート!C64="","",基本情報入力シート!C64)</f>
        <v/>
      </c>
      <c r="C32" s="728" t="str">
        <f>IF(基本情報入力シート!D64="","",基本情報入力シート!D64)</f>
        <v/>
      </c>
      <c r="D32" s="728" t="str">
        <f>IF(基本情報入力シート!E64="","",基本情報入力シート!E64)</f>
        <v/>
      </c>
      <c r="E32" s="728" t="str">
        <f>IF(基本情報入力シート!F64="","",基本情報入力シート!F64)</f>
        <v/>
      </c>
      <c r="F32" s="728" t="str">
        <f>IF(基本情報入力シート!G64="","",基本情報入力シート!G64)</f>
        <v/>
      </c>
      <c r="G32" s="728" t="str">
        <f>IF(基本情報入力シート!H64="","",基本情報入力シート!H64)</f>
        <v/>
      </c>
      <c r="H32" s="728" t="str">
        <f>IF(基本情報入力シート!I64="","",基本情報入力シート!I64)</f>
        <v/>
      </c>
      <c r="I32" s="728" t="str">
        <f>IF(基本情報入力シート!J64="","",基本情報入力シート!J64)</f>
        <v/>
      </c>
      <c r="J32" s="728" t="str">
        <f>IF(基本情報入力シート!K64="","",基本情報入力シート!K64)</f>
        <v/>
      </c>
      <c r="K32" s="729" t="str">
        <f>IF(基本情報入力シート!L64="","",基本情報入力シート!L64)</f>
        <v/>
      </c>
      <c r="L32" s="726" t="str">
        <f>IF(基本情報入力シート!M64="","",基本情報入力シート!M64)</f>
        <v/>
      </c>
      <c r="M32" s="726" t="str">
        <f>IF(基本情報入力シート!R64="","",基本情報入力シート!R64)</f>
        <v/>
      </c>
      <c r="N32" s="726" t="str">
        <f>IF(基本情報入力シート!W64="","",基本情報入力シート!W64)</f>
        <v/>
      </c>
      <c r="O32" s="726" t="str">
        <f>IF(基本情報入力シート!X64="","",基本情報入力シート!X64)</f>
        <v/>
      </c>
      <c r="P32" s="730" t="str">
        <f>IF(基本情報入力シート!Y64="","",基本情報入力シート!Y64)</f>
        <v/>
      </c>
      <c r="Q32" s="731" t="str">
        <f>IF(基本情報入力シート!Z64="","",基本情報入力シート!Z64)</f>
        <v/>
      </c>
      <c r="R32" s="732" t="str">
        <f>IF(基本情報入力シート!AA64="","",基本情報入力シート!AA64)</f>
        <v/>
      </c>
      <c r="S32" s="168"/>
      <c r="T32" s="169"/>
      <c r="U32" s="733" t="str">
        <f>IF(P32="","",VLOOKUP(P32,数式用!$A$5:$I$28,MATCH(T32,数式用!$C$4:$G$4,0)+2,0))</f>
        <v/>
      </c>
      <c r="V32" s="734" t="s">
        <v>257</v>
      </c>
      <c r="W32" s="170"/>
      <c r="X32" s="735" t="s">
        <v>258</v>
      </c>
      <c r="Y32" s="170"/>
      <c r="Z32" s="735" t="s">
        <v>259</v>
      </c>
      <c r="AA32" s="170"/>
      <c r="AB32" s="735" t="s">
        <v>258</v>
      </c>
      <c r="AC32" s="170"/>
      <c r="AD32" s="735" t="s">
        <v>260</v>
      </c>
      <c r="AE32" s="736" t="s">
        <v>261</v>
      </c>
      <c r="AF32" s="737" t="str">
        <f t="shared" si="2"/>
        <v/>
      </c>
      <c r="AG32" s="738" t="s">
        <v>262</v>
      </c>
      <c r="AH32" s="739" t="str">
        <f t="shared" si="0"/>
        <v/>
      </c>
    </row>
    <row r="33" spans="1:34" ht="36.75" customHeight="1">
      <c r="A33" s="726">
        <f t="shared" si="3"/>
        <v>22</v>
      </c>
      <c r="B33" s="727" t="str">
        <f>IF(基本情報入力シート!C65="","",基本情報入力シート!C65)</f>
        <v/>
      </c>
      <c r="C33" s="728" t="str">
        <f>IF(基本情報入力シート!D65="","",基本情報入力シート!D65)</f>
        <v/>
      </c>
      <c r="D33" s="728" t="str">
        <f>IF(基本情報入力シート!E65="","",基本情報入力シート!E65)</f>
        <v/>
      </c>
      <c r="E33" s="728" t="str">
        <f>IF(基本情報入力シート!F65="","",基本情報入力シート!F65)</f>
        <v/>
      </c>
      <c r="F33" s="728" t="str">
        <f>IF(基本情報入力シート!G65="","",基本情報入力シート!G65)</f>
        <v/>
      </c>
      <c r="G33" s="728" t="str">
        <f>IF(基本情報入力シート!H65="","",基本情報入力シート!H65)</f>
        <v/>
      </c>
      <c r="H33" s="728" t="str">
        <f>IF(基本情報入力シート!I65="","",基本情報入力シート!I65)</f>
        <v/>
      </c>
      <c r="I33" s="728" t="str">
        <f>IF(基本情報入力シート!J65="","",基本情報入力シート!J65)</f>
        <v/>
      </c>
      <c r="J33" s="728" t="str">
        <f>IF(基本情報入力シート!K65="","",基本情報入力シート!K65)</f>
        <v/>
      </c>
      <c r="K33" s="729" t="str">
        <f>IF(基本情報入力シート!L65="","",基本情報入力シート!L65)</f>
        <v/>
      </c>
      <c r="L33" s="726" t="str">
        <f>IF(基本情報入力シート!M65="","",基本情報入力シート!M65)</f>
        <v/>
      </c>
      <c r="M33" s="726" t="str">
        <f>IF(基本情報入力シート!R65="","",基本情報入力シート!R65)</f>
        <v/>
      </c>
      <c r="N33" s="726" t="str">
        <f>IF(基本情報入力シート!W65="","",基本情報入力シート!W65)</f>
        <v/>
      </c>
      <c r="O33" s="726" t="str">
        <f>IF(基本情報入力シート!X65="","",基本情報入力シート!X65)</f>
        <v/>
      </c>
      <c r="P33" s="730" t="str">
        <f>IF(基本情報入力シート!Y65="","",基本情報入力シート!Y65)</f>
        <v/>
      </c>
      <c r="Q33" s="731" t="str">
        <f>IF(基本情報入力シート!Z65="","",基本情報入力シート!Z65)</f>
        <v/>
      </c>
      <c r="R33" s="732" t="str">
        <f>IF(基本情報入力シート!AA65="","",基本情報入力シート!AA65)</f>
        <v/>
      </c>
      <c r="S33" s="168"/>
      <c r="T33" s="169"/>
      <c r="U33" s="733" t="str">
        <f>IF(P33="","",VLOOKUP(P33,数式用!$A$5:$I$28,MATCH(T33,数式用!$C$4:$G$4,0)+2,0))</f>
        <v/>
      </c>
      <c r="V33" s="734" t="s">
        <v>257</v>
      </c>
      <c r="W33" s="170"/>
      <c r="X33" s="735" t="s">
        <v>258</v>
      </c>
      <c r="Y33" s="170"/>
      <c r="Z33" s="735" t="s">
        <v>259</v>
      </c>
      <c r="AA33" s="170"/>
      <c r="AB33" s="735" t="s">
        <v>258</v>
      </c>
      <c r="AC33" s="170"/>
      <c r="AD33" s="735" t="s">
        <v>260</v>
      </c>
      <c r="AE33" s="736" t="s">
        <v>261</v>
      </c>
      <c r="AF33" s="737" t="str">
        <f t="shared" si="2"/>
        <v/>
      </c>
      <c r="AG33" s="738" t="s">
        <v>262</v>
      </c>
      <c r="AH33" s="739" t="str">
        <f t="shared" si="0"/>
        <v/>
      </c>
    </row>
    <row r="34" spans="1:34" ht="36.75" customHeight="1">
      <c r="A34" s="726">
        <f t="shared" si="3"/>
        <v>23</v>
      </c>
      <c r="B34" s="727" t="str">
        <f>IF(基本情報入力シート!C66="","",基本情報入力シート!C66)</f>
        <v/>
      </c>
      <c r="C34" s="728" t="str">
        <f>IF(基本情報入力シート!D66="","",基本情報入力シート!D66)</f>
        <v/>
      </c>
      <c r="D34" s="728" t="str">
        <f>IF(基本情報入力シート!E66="","",基本情報入力シート!E66)</f>
        <v/>
      </c>
      <c r="E34" s="728" t="str">
        <f>IF(基本情報入力シート!F66="","",基本情報入力シート!F66)</f>
        <v/>
      </c>
      <c r="F34" s="728" t="str">
        <f>IF(基本情報入力シート!G66="","",基本情報入力シート!G66)</f>
        <v/>
      </c>
      <c r="G34" s="728" t="str">
        <f>IF(基本情報入力シート!H66="","",基本情報入力シート!H66)</f>
        <v/>
      </c>
      <c r="H34" s="728" t="str">
        <f>IF(基本情報入力シート!I66="","",基本情報入力シート!I66)</f>
        <v/>
      </c>
      <c r="I34" s="728" t="str">
        <f>IF(基本情報入力シート!J66="","",基本情報入力シート!J66)</f>
        <v/>
      </c>
      <c r="J34" s="728" t="str">
        <f>IF(基本情報入力シート!K66="","",基本情報入力シート!K66)</f>
        <v/>
      </c>
      <c r="K34" s="729" t="str">
        <f>IF(基本情報入力シート!L66="","",基本情報入力シート!L66)</f>
        <v/>
      </c>
      <c r="L34" s="726" t="str">
        <f>IF(基本情報入力シート!M66="","",基本情報入力シート!M66)</f>
        <v/>
      </c>
      <c r="M34" s="726" t="str">
        <f>IF(基本情報入力シート!R66="","",基本情報入力シート!R66)</f>
        <v/>
      </c>
      <c r="N34" s="726" t="str">
        <f>IF(基本情報入力シート!W66="","",基本情報入力シート!W66)</f>
        <v/>
      </c>
      <c r="O34" s="726" t="str">
        <f>IF(基本情報入力シート!X66="","",基本情報入力シート!X66)</f>
        <v/>
      </c>
      <c r="P34" s="730" t="str">
        <f>IF(基本情報入力シート!Y66="","",基本情報入力シート!Y66)</f>
        <v/>
      </c>
      <c r="Q34" s="731" t="str">
        <f>IF(基本情報入力シート!Z66="","",基本情報入力シート!Z66)</f>
        <v/>
      </c>
      <c r="R34" s="732" t="str">
        <f>IF(基本情報入力シート!AA66="","",基本情報入力シート!AA66)</f>
        <v/>
      </c>
      <c r="S34" s="168"/>
      <c r="T34" s="169"/>
      <c r="U34" s="733" t="str">
        <f>IF(P34="","",VLOOKUP(P34,数式用!$A$5:$I$28,MATCH(T34,数式用!$C$4:$G$4,0)+2,0))</f>
        <v/>
      </c>
      <c r="V34" s="734" t="s">
        <v>257</v>
      </c>
      <c r="W34" s="170"/>
      <c r="X34" s="735" t="s">
        <v>258</v>
      </c>
      <c r="Y34" s="170"/>
      <c r="Z34" s="735" t="s">
        <v>259</v>
      </c>
      <c r="AA34" s="170"/>
      <c r="AB34" s="735" t="s">
        <v>258</v>
      </c>
      <c r="AC34" s="170"/>
      <c r="AD34" s="735" t="s">
        <v>260</v>
      </c>
      <c r="AE34" s="736" t="s">
        <v>261</v>
      </c>
      <c r="AF34" s="737" t="str">
        <f t="shared" si="2"/>
        <v/>
      </c>
      <c r="AG34" s="738" t="s">
        <v>262</v>
      </c>
      <c r="AH34" s="739" t="str">
        <f t="shared" si="0"/>
        <v/>
      </c>
    </row>
    <row r="35" spans="1:34" ht="36.75" customHeight="1">
      <c r="A35" s="726">
        <f t="shared" si="3"/>
        <v>24</v>
      </c>
      <c r="B35" s="727" t="str">
        <f>IF(基本情報入力シート!C67="","",基本情報入力シート!C67)</f>
        <v/>
      </c>
      <c r="C35" s="728" t="str">
        <f>IF(基本情報入力シート!D67="","",基本情報入力シート!D67)</f>
        <v/>
      </c>
      <c r="D35" s="728" t="str">
        <f>IF(基本情報入力シート!E67="","",基本情報入力シート!E67)</f>
        <v/>
      </c>
      <c r="E35" s="728" t="str">
        <f>IF(基本情報入力シート!F67="","",基本情報入力シート!F67)</f>
        <v/>
      </c>
      <c r="F35" s="728" t="str">
        <f>IF(基本情報入力シート!G67="","",基本情報入力シート!G67)</f>
        <v/>
      </c>
      <c r="G35" s="728" t="str">
        <f>IF(基本情報入力シート!H67="","",基本情報入力シート!H67)</f>
        <v/>
      </c>
      <c r="H35" s="728" t="str">
        <f>IF(基本情報入力シート!I67="","",基本情報入力シート!I67)</f>
        <v/>
      </c>
      <c r="I35" s="728" t="str">
        <f>IF(基本情報入力シート!J67="","",基本情報入力シート!J67)</f>
        <v/>
      </c>
      <c r="J35" s="728" t="str">
        <f>IF(基本情報入力シート!K67="","",基本情報入力シート!K67)</f>
        <v/>
      </c>
      <c r="K35" s="729" t="str">
        <f>IF(基本情報入力シート!L67="","",基本情報入力シート!L67)</f>
        <v/>
      </c>
      <c r="L35" s="726" t="str">
        <f>IF(基本情報入力シート!M67="","",基本情報入力シート!M67)</f>
        <v/>
      </c>
      <c r="M35" s="726" t="str">
        <f>IF(基本情報入力シート!R67="","",基本情報入力シート!R67)</f>
        <v/>
      </c>
      <c r="N35" s="726" t="str">
        <f>IF(基本情報入力シート!W67="","",基本情報入力シート!W67)</f>
        <v/>
      </c>
      <c r="O35" s="726" t="str">
        <f>IF(基本情報入力シート!X67="","",基本情報入力シート!X67)</f>
        <v/>
      </c>
      <c r="P35" s="730" t="str">
        <f>IF(基本情報入力シート!Y67="","",基本情報入力シート!Y67)</f>
        <v/>
      </c>
      <c r="Q35" s="731" t="str">
        <f>IF(基本情報入力シート!Z67="","",基本情報入力シート!Z67)</f>
        <v/>
      </c>
      <c r="R35" s="732" t="str">
        <f>IF(基本情報入力シート!AA67="","",基本情報入力シート!AA67)</f>
        <v/>
      </c>
      <c r="S35" s="168"/>
      <c r="T35" s="169"/>
      <c r="U35" s="733" t="str">
        <f>IF(P35="","",VLOOKUP(P35,数式用!$A$5:$I$28,MATCH(T35,数式用!$C$4:$G$4,0)+2,0))</f>
        <v/>
      </c>
      <c r="V35" s="734" t="s">
        <v>257</v>
      </c>
      <c r="W35" s="170"/>
      <c r="X35" s="735" t="s">
        <v>258</v>
      </c>
      <c r="Y35" s="170"/>
      <c r="Z35" s="735" t="s">
        <v>259</v>
      </c>
      <c r="AA35" s="170"/>
      <c r="AB35" s="735" t="s">
        <v>258</v>
      </c>
      <c r="AC35" s="170"/>
      <c r="AD35" s="735" t="s">
        <v>260</v>
      </c>
      <c r="AE35" s="736" t="s">
        <v>261</v>
      </c>
      <c r="AF35" s="737" t="str">
        <f t="shared" si="2"/>
        <v/>
      </c>
      <c r="AG35" s="738" t="s">
        <v>262</v>
      </c>
      <c r="AH35" s="739" t="str">
        <f t="shared" si="0"/>
        <v/>
      </c>
    </row>
    <row r="36" spans="1:34" ht="36.75" customHeight="1">
      <c r="A36" s="726">
        <f t="shared" si="3"/>
        <v>25</v>
      </c>
      <c r="B36" s="727" t="str">
        <f>IF(基本情報入力シート!C68="","",基本情報入力シート!C68)</f>
        <v/>
      </c>
      <c r="C36" s="728" t="str">
        <f>IF(基本情報入力シート!D68="","",基本情報入力シート!D68)</f>
        <v/>
      </c>
      <c r="D36" s="728" t="str">
        <f>IF(基本情報入力シート!E68="","",基本情報入力シート!E68)</f>
        <v/>
      </c>
      <c r="E36" s="728" t="str">
        <f>IF(基本情報入力シート!F68="","",基本情報入力シート!F68)</f>
        <v/>
      </c>
      <c r="F36" s="728" t="str">
        <f>IF(基本情報入力シート!G68="","",基本情報入力シート!G68)</f>
        <v/>
      </c>
      <c r="G36" s="728" t="str">
        <f>IF(基本情報入力シート!H68="","",基本情報入力シート!H68)</f>
        <v/>
      </c>
      <c r="H36" s="728" t="str">
        <f>IF(基本情報入力シート!I68="","",基本情報入力シート!I68)</f>
        <v/>
      </c>
      <c r="I36" s="728" t="str">
        <f>IF(基本情報入力シート!J68="","",基本情報入力シート!J68)</f>
        <v/>
      </c>
      <c r="J36" s="728" t="str">
        <f>IF(基本情報入力シート!K68="","",基本情報入力シート!K68)</f>
        <v/>
      </c>
      <c r="K36" s="729" t="str">
        <f>IF(基本情報入力シート!L68="","",基本情報入力シート!L68)</f>
        <v/>
      </c>
      <c r="L36" s="726" t="str">
        <f>IF(基本情報入力シート!M68="","",基本情報入力シート!M68)</f>
        <v/>
      </c>
      <c r="M36" s="726" t="str">
        <f>IF(基本情報入力シート!R68="","",基本情報入力シート!R68)</f>
        <v/>
      </c>
      <c r="N36" s="726" t="str">
        <f>IF(基本情報入力シート!W68="","",基本情報入力シート!W68)</f>
        <v/>
      </c>
      <c r="O36" s="726" t="str">
        <f>IF(基本情報入力シート!X68="","",基本情報入力シート!X68)</f>
        <v/>
      </c>
      <c r="P36" s="730" t="str">
        <f>IF(基本情報入力シート!Y68="","",基本情報入力シート!Y68)</f>
        <v/>
      </c>
      <c r="Q36" s="731" t="str">
        <f>IF(基本情報入力シート!Z68="","",基本情報入力シート!Z68)</f>
        <v/>
      </c>
      <c r="R36" s="732" t="str">
        <f>IF(基本情報入力シート!AA68="","",基本情報入力シート!AA68)</f>
        <v/>
      </c>
      <c r="S36" s="168"/>
      <c r="T36" s="169"/>
      <c r="U36" s="733" t="str">
        <f>IF(P36="","",VLOOKUP(P36,数式用!$A$5:$I$28,MATCH(T36,数式用!$C$4:$G$4,0)+2,0))</f>
        <v/>
      </c>
      <c r="V36" s="734" t="s">
        <v>257</v>
      </c>
      <c r="W36" s="170"/>
      <c r="X36" s="735" t="s">
        <v>258</v>
      </c>
      <c r="Y36" s="170"/>
      <c r="Z36" s="735" t="s">
        <v>259</v>
      </c>
      <c r="AA36" s="170"/>
      <c r="AB36" s="735" t="s">
        <v>258</v>
      </c>
      <c r="AC36" s="170"/>
      <c r="AD36" s="735" t="s">
        <v>260</v>
      </c>
      <c r="AE36" s="736" t="s">
        <v>261</v>
      </c>
      <c r="AF36" s="737" t="str">
        <f t="shared" si="2"/>
        <v/>
      </c>
      <c r="AG36" s="738" t="s">
        <v>262</v>
      </c>
      <c r="AH36" s="739" t="str">
        <f t="shared" si="0"/>
        <v/>
      </c>
    </row>
    <row r="37" spans="1:34" ht="36.75" customHeight="1">
      <c r="A37" s="726">
        <f t="shared" si="3"/>
        <v>26</v>
      </c>
      <c r="B37" s="727" t="str">
        <f>IF(基本情報入力シート!C69="","",基本情報入力シート!C69)</f>
        <v/>
      </c>
      <c r="C37" s="728" t="str">
        <f>IF(基本情報入力シート!D69="","",基本情報入力シート!D69)</f>
        <v/>
      </c>
      <c r="D37" s="728" t="str">
        <f>IF(基本情報入力シート!E69="","",基本情報入力シート!E69)</f>
        <v/>
      </c>
      <c r="E37" s="728" t="str">
        <f>IF(基本情報入力シート!F69="","",基本情報入力シート!F69)</f>
        <v/>
      </c>
      <c r="F37" s="728" t="str">
        <f>IF(基本情報入力シート!G69="","",基本情報入力シート!G69)</f>
        <v/>
      </c>
      <c r="G37" s="728" t="str">
        <f>IF(基本情報入力シート!H69="","",基本情報入力シート!H69)</f>
        <v/>
      </c>
      <c r="H37" s="728" t="str">
        <f>IF(基本情報入力シート!I69="","",基本情報入力シート!I69)</f>
        <v/>
      </c>
      <c r="I37" s="728" t="str">
        <f>IF(基本情報入力シート!J69="","",基本情報入力シート!J69)</f>
        <v/>
      </c>
      <c r="J37" s="728" t="str">
        <f>IF(基本情報入力シート!K69="","",基本情報入力シート!K69)</f>
        <v/>
      </c>
      <c r="K37" s="729" t="str">
        <f>IF(基本情報入力シート!L69="","",基本情報入力シート!L69)</f>
        <v/>
      </c>
      <c r="L37" s="726" t="str">
        <f>IF(基本情報入力シート!M69="","",基本情報入力シート!M69)</f>
        <v/>
      </c>
      <c r="M37" s="726" t="str">
        <f>IF(基本情報入力シート!R69="","",基本情報入力シート!R69)</f>
        <v/>
      </c>
      <c r="N37" s="726" t="str">
        <f>IF(基本情報入力シート!W69="","",基本情報入力シート!W69)</f>
        <v/>
      </c>
      <c r="O37" s="726" t="str">
        <f>IF(基本情報入力シート!X69="","",基本情報入力シート!X69)</f>
        <v/>
      </c>
      <c r="P37" s="730" t="str">
        <f>IF(基本情報入力シート!Y69="","",基本情報入力シート!Y69)</f>
        <v/>
      </c>
      <c r="Q37" s="731" t="str">
        <f>IF(基本情報入力シート!Z69="","",基本情報入力シート!Z69)</f>
        <v/>
      </c>
      <c r="R37" s="732" t="str">
        <f>IF(基本情報入力シート!AA69="","",基本情報入力シート!AA69)</f>
        <v/>
      </c>
      <c r="S37" s="168"/>
      <c r="T37" s="169"/>
      <c r="U37" s="733" t="str">
        <f>IF(P37="","",VLOOKUP(P37,数式用!$A$5:$I$28,MATCH(T37,数式用!$C$4:$G$4,0)+2,0))</f>
        <v/>
      </c>
      <c r="V37" s="734" t="s">
        <v>257</v>
      </c>
      <c r="W37" s="170"/>
      <c r="X37" s="735" t="s">
        <v>258</v>
      </c>
      <c r="Y37" s="170"/>
      <c r="Z37" s="735" t="s">
        <v>259</v>
      </c>
      <c r="AA37" s="170"/>
      <c r="AB37" s="735" t="s">
        <v>258</v>
      </c>
      <c r="AC37" s="170"/>
      <c r="AD37" s="735" t="s">
        <v>260</v>
      </c>
      <c r="AE37" s="736" t="s">
        <v>261</v>
      </c>
      <c r="AF37" s="737" t="str">
        <f t="shared" si="2"/>
        <v/>
      </c>
      <c r="AG37" s="738" t="s">
        <v>262</v>
      </c>
      <c r="AH37" s="739" t="str">
        <f t="shared" si="0"/>
        <v/>
      </c>
    </row>
    <row r="38" spans="1:34" ht="36.75" customHeight="1">
      <c r="A38" s="726">
        <f t="shared" si="3"/>
        <v>27</v>
      </c>
      <c r="B38" s="727" t="str">
        <f>IF(基本情報入力シート!C70="","",基本情報入力シート!C70)</f>
        <v/>
      </c>
      <c r="C38" s="728" t="str">
        <f>IF(基本情報入力シート!D70="","",基本情報入力シート!D70)</f>
        <v/>
      </c>
      <c r="D38" s="728" t="str">
        <f>IF(基本情報入力シート!E70="","",基本情報入力シート!E70)</f>
        <v/>
      </c>
      <c r="E38" s="728" t="str">
        <f>IF(基本情報入力シート!F70="","",基本情報入力シート!F70)</f>
        <v/>
      </c>
      <c r="F38" s="728" t="str">
        <f>IF(基本情報入力シート!G70="","",基本情報入力シート!G70)</f>
        <v/>
      </c>
      <c r="G38" s="728" t="str">
        <f>IF(基本情報入力シート!H70="","",基本情報入力シート!H70)</f>
        <v/>
      </c>
      <c r="H38" s="728" t="str">
        <f>IF(基本情報入力シート!I70="","",基本情報入力シート!I70)</f>
        <v/>
      </c>
      <c r="I38" s="728" t="str">
        <f>IF(基本情報入力シート!J70="","",基本情報入力シート!J70)</f>
        <v/>
      </c>
      <c r="J38" s="728" t="str">
        <f>IF(基本情報入力シート!K70="","",基本情報入力シート!K70)</f>
        <v/>
      </c>
      <c r="K38" s="729" t="str">
        <f>IF(基本情報入力シート!L70="","",基本情報入力シート!L70)</f>
        <v/>
      </c>
      <c r="L38" s="726" t="str">
        <f>IF(基本情報入力シート!M70="","",基本情報入力シート!M70)</f>
        <v/>
      </c>
      <c r="M38" s="726" t="str">
        <f>IF(基本情報入力シート!R70="","",基本情報入力シート!R70)</f>
        <v/>
      </c>
      <c r="N38" s="726" t="str">
        <f>IF(基本情報入力シート!W70="","",基本情報入力シート!W70)</f>
        <v/>
      </c>
      <c r="O38" s="726" t="str">
        <f>IF(基本情報入力シート!X70="","",基本情報入力シート!X70)</f>
        <v/>
      </c>
      <c r="P38" s="730" t="str">
        <f>IF(基本情報入力シート!Y70="","",基本情報入力シート!Y70)</f>
        <v/>
      </c>
      <c r="Q38" s="731" t="str">
        <f>IF(基本情報入力シート!Z70="","",基本情報入力シート!Z70)</f>
        <v/>
      </c>
      <c r="R38" s="732" t="str">
        <f>IF(基本情報入力シート!AA70="","",基本情報入力シート!AA70)</f>
        <v/>
      </c>
      <c r="S38" s="168"/>
      <c r="T38" s="169"/>
      <c r="U38" s="733" t="str">
        <f>IF(P38="","",VLOOKUP(P38,数式用!$A$5:$I$28,MATCH(T38,数式用!$C$4:$G$4,0)+2,0))</f>
        <v/>
      </c>
      <c r="V38" s="734" t="s">
        <v>257</v>
      </c>
      <c r="W38" s="170"/>
      <c r="X38" s="735" t="s">
        <v>258</v>
      </c>
      <c r="Y38" s="170"/>
      <c r="Z38" s="735" t="s">
        <v>259</v>
      </c>
      <c r="AA38" s="170"/>
      <c r="AB38" s="735" t="s">
        <v>258</v>
      </c>
      <c r="AC38" s="170"/>
      <c r="AD38" s="735" t="s">
        <v>260</v>
      </c>
      <c r="AE38" s="736" t="s">
        <v>261</v>
      </c>
      <c r="AF38" s="737" t="str">
        <f t="shared" si="2"/>
        <v/>
      </c>
      <c r="AG38" s="738" t="s">
        <v>262</v>
      </c>
      <c r="AH38" s="739" t="str">
        <f t="shared" si="0"/>
        <v/>
      </c>
    </row>
    <row r="39" spans="1:34" ht="36.75" customHeight="1">
      <c r="A39" s="726">
        <f t="shared" si="3"/>
        <v>28</v>
      </c>
      <c r="B39" s="727" t="str">
        <f>IF(基本情報入力シート!C71="","",基本情報入力シート!C71)</f>
        <v/>
      </c>
      <c r="C39" s="728" t="str">
        <f>IF(基本情報入力シート!D71="","",基本情報入力シート!D71)</f>
        <v/>
      </c>
      <c r="D39" s="728" t="str">
        <f>IF(基本情報入力シート!E71="","",基本情報入力シート!E71)</f>
        <v/>
      </c>
      <c r="E39" s="728" t="str">
        <f>IF(基本情報入力シート!F71="","",基本情報入力シート!F71)</f>
        <v/>
      </c>
      <c r="F39" s="728" t="str">
        <f>IF(基本情報入力シート!G71="","",基本情報入力シート!G71)</f>
        <v/>
      </c>
      <c r="G39" s="728" t="str">
        <f>IF(基本情報入力シート!H71="","",基本情報入力シート!H71)</f>
        <v/>
      </c>
      <c r="H39" s="728" t="str">
        <f>IF(基本情報入力シート!I71="","",基本情報入力シート!I71)</f>
        <v/>
      </c>
      <c r="I39" s="728" t="str">
        <f>IF(基本情報入力シート!J71="","",基本情報入力シート!J71)</f>
        <v/>
      </c>
      <c r="J39" s="728" t="str">
        <f>IF(基本情報入力シート!K71="","",基本情報入力シート!K71)</f>
        <v/>
      </c>
      <c r="K39" s="729" t="str">
        <f>IF(基本情報入力シート!L71="","",基本情報入力シート!L71)</f>
        <v/>
      </c>
      <c r="L39" s="726" t="str">
        <f>IF(基本情報入力シート!M71="","",基本情報入力シート!M71)</f>
        <v/>
      </c>
      <c r="M39" s="726" t="str">
        <f>IF(基本情報入力シート!R71="","",基本情報入力シート!R71)</f>
        <v/>
      </c>
      <c r="N39" s="726" t="str">
        <f>IF(基本情報入力シート!W71="","",基本情報入力シート!W71)</f>
        <v/>
      </c>
      <c r="O39" s="726" t="str">
        <f>IF(基本情報入力シート!X71="","",基本情報入力シート!X71)</f>
        <v/>
      </c>
      <c r="P39" s="730" t="str">
        <f>IF(基本情報入力シート!Y71="","",基本情報入力シート!Y71)</f>
        <v/>
      </c>
      <c r="Q39" s="731" t="str">
        <f>IF(基本情報入力シート!Z71="","",基本情報入力シート!Z71)</f>
        <v/>
      </c>
      <c r="R39" s="732" t="str">
        <f>IF(基本情報入力シート!AA71="","",基本情報入力シート!AA71)</f>
        <v/>
      </c>
      <c r="S39" s="168"/>
      <c r="T39" s="169"/>
      <c r="U39" s="733" t="str">
        <f>IF(P39="","",VLOOKUP(P39,数式用!$A$5:$I$28,MATCH(T39,数式用!$C$4:$G$4,0)+2,0))</f>
        <v/>
      </c>
      <c r="V39" s="734" t="s">
        <v>257</v>
      </c>
      <c r="W39" s="170"/>
      <c r="X39" s="735" t="s">
        <v>258</v>
      </c>
      <c r="Y39" s="170"/>
      <c r="Z39" s="735" t="s">
        <v>259</v>
      </c>
      <c r="AA39" s="170"/>
      <c r="AB39" s="735" t="s">
        <v>258</v>
      </c>
      <c r="AC39" s="170"/>
      <c r="AD39" s="735" t="s">
        <v>260</v>
      </c>
      <c r="AE39" s="736" t="s">
        <v>261</v>
      </c>
      <c r="AF39" s="737" t="str">
        <f t="shared" si="2"/>
        <v/>
      </c>
      <c r="AG39" s="738" t="s">
        <v>262</v>
      </c>
      <c r="AH39" s="739" t="str">
        <f t="shared" si="0"/>
        <v/>
      </c>
    </row>
    <row r="40" spans="1:34" ht="36.75" customHeight="1">
      <c r="A40" s="726">
        <f t="shared" si="3"/>
        <v>29</v>
      </c>
      <c r="B40" s="727" t="str">
        <f>IF(基本情報入力シート!C72="","",基本情報入力シート!C72)</f>
        <v/>
      </c>
      <c r="C40" s="728" t="str">
        <f>IF(基本情報入力シート!D72="","",基本情報入力シート!D72)</f>
        <v/>
      </c>
      <c r="D40" s="728" t="str">
        <f>IF(基本情報入力シート!E72="","",基本情報入力シート!E72)</f>
        <v/>
      </c>
      <c r="E40" s="728" t="str">
        <f>IF(基本情報入力シート!F72="","",基本情報入力シート!F72)</f>
        <v/>
      </c>
      <c r="F40" s="728" t="str">
        <f>IF(基本情報入力シート!G72="","",基本情報入力シート!G72)</f>
        <v/>
      </c>
      <c r="G40" s="728" t="str">
        <f>IF(基本情報入力シート!H72="","",基本情報入力シート!H72)</f>
        <v/>
      </c>
      <c r="H40" s="728" t="str">
        <f>IF(基本情報入力シート!I72="","",基本情報入力シート!I72)</f>
        <v/>
      </c>
      <c r="I40" s="728" t="str">
        <f>IF(基本情報入力シート!J72="","",基本情報入力シート!J72)</f>
        <v/>
      </c>
      <c r="J40" s="728" t="str">
        <f>IF(基本情報入力シート!K72="","",基本情報入力シート!K72)</f>
        <v/>
      </c>
      <c r="K40" s="729" t="str">
        <f>IF(基本情報入力シート!L72="","",基本情報入力シート!L72)</f>
        <v/>
      </c>
      <c r="L40" s="726" t="str">
        <f>IF(基本情報入力シート!M72="","",基本情報入力シート!M72)</f>
        <v/>
      </c>
      <c r="M40" s="726" t="str">
        <f>IF(基本情報入力シート!R72="","",基本情報入力シート!R72)</f>
        <v/>
      </c>
      <c r="N40" s="726" t="str">
        <f>IF(基本情報入力シート!W72="","",基本情報入力シート!W72)</f>
        <v/>
      </c>
      <c r="O40" s="726" t="str">
        <f>IF(基本情報入力シート!X72="","",基本情報入力シート!X72)</f>
        <v/>
      </c>
      <c r="P40" s="730" t="str">
        <f>IF(基本情報入力シート!Y72="","",基本情報入力シート!Y72)</f>
        <v/>
      </c>
      <c r="Q40" s="731" t="str">
        <f>IF(基本情報入力シート!Z72="","",基本情報入力シート!Z72)</f>
        <v/>
      </c>
      <c r="R40" s="732" t="str">
        <f>IF(基本情報入力シート!AA72="","",基本情報入力シート!AA72)</f>
        <v/>
      </c>
      <c r="S40" s="168"/>
      <c r="T40" s="169"/>
      <c r="U40" s="733" t="str">
        <f>IF(P40="","",VLOOKUP(P40,数式用!$A$5:$I$28,MATCH(T40,数式用!$C$4:$G$4,0)+2,0))</f>
        <v/>
      </c>
      <c r="V40" s="734" t="s">
        <v>257</v>
      </c>
      <c r="W40" s="170"/>
      <c r="X40" s="735" t="s">
        <v>258</v>
      </c>
      <c r="Y40" s="170"/>
      <c r="Z40" s="735" t="s">
        <v>259</v>
      </c>
      <c r="AA40" s="170"/>
      <c r="AB40" s="735" t="s">
        <v>258</v>
      </c>
      <c r="AC40" s="170"/>
      <c r="AD40" s="735" t="s">
        <v>260</v>
      </c>
      <c r="AE40" s="736" t="s">
        <v>261</v>
      </c>
      <c r="AF40" s="737" t="str">
        <f t="shared" si="2"/>
        <v/>
      </c>
      <c r="AG40" s="738" t="s">
        <v>262</v>
      </c>
      <c r="AH40" s="739" t="str">
        <f t="shared" si="0"/>
        <v/>
      </c>
    </row>
    <row r="41" spans="1:34" ht="36.75" customHeight="1">
      <c r="A41" s="726">
        <f t="shared" si="3"/>
        <v>30</v>
      </c>
      <c r="B41" s="727" t="str">
        <f>IF(基本情報入力シート!C73="","",基本情報入力シート!C73)</f>
        <v/>
      </c>
      <c r="C41" s="728" t="str">
        <f>IF(基本情報入力シート!D73="","",基本情報入力シート!D73)</f>
        <v/>
      </c>
      <c r="D41" s="728" t="str">
        <f>IF(基本情報入力シート!E73="","",基本情報入力シート!E73)</f>
        <v/>
      </c>
      <c r="E41" s="728" t="str">
        <f>IF(基本情報入力シート!F73="","",基本情報入力シート!F73)</f>
        <v/>
      </c>
      <c r="F41" s="728" t="str">
        <f>IF(基本情報入力シート!G73="","",基本情報入力シート!G73)</f>
        <v/>
      </c>
      <c r="G41" s="728" t="str">
        <f>IF(基本情報入力シート!H73="","",基本情報入力シート!H73)</f>
        <v/>
      </c>
      <c r="H41" s="728" t="str">
        <f>IF(基本情報入力シート!I73="","",基本情報入力シート!I73)</f>
        <v/>
      </c>
      <c r="I41" s="728" t="str">
        <f>IF(基本情報入力シート!J73="","",基本情報入力シート!J73)</f>
        <v/>
      </c>
      <c r="J41" s="728" t="str">
        <f>IF(基本情報入力シート!K73="","",基本情報入力シート!K73)</f>
        <v/>
      </c>
      <c r="K41" s="729" t="str">
        <f>IF(基本情報入力シート!L73="","",基本情報入力シート!L73)</f>
        <v/>
      </c>
      <c r="L41" s="726" t="str">
        <f>IF(基本情報入力シート!M73="","",基本情報入力シート!M73)</f>
        <v/>
      </c>
      <c r="M41" s="726" t="str">
        <f>IF(基本情報入力シート!R73="","",基本情報入力シート!R73)</f>
        <v/>
      </c>
      <c r="N41" s="726" t="str">
        <f>IF(基本情報入力シート!W73="","",基本情報入力シート!W73)</f>
        <v/>
      </c>
      <c r="O41" s="726" t="str">
        <f>IF(基本情報入力シート!X73="","",基本情報入力シート!X73)</f>
        <v/>
      </c>
      <c r="P41" s="730" t="str">
        <f>IF(基本情報入力シート!Y73="","",基本情報入力シート!Y73)</f>
        <v/>
      </c>
      <c r="Q41" s="731" t="str">
        <f>IF(基本情報入力シート!Z73="","",基本情報入力シート!Z73)</f>
        <v/>
      </c>
      <c r="R41" s="732" t="str">
        <f>IF(基本情報入力シート!AA73="","",基本情報入力シート!AA73)</f>
        <v/>
      </c>
      <c r="S41" s="168"/>
      <c r="T41" s="169"/>
      <c r="U41" s="733" t="str">
        <f>IF(P41="","",VLOOKUP(P41,数式用!$A$5:$I$28,MATCH(T41,数式用!$C$4:$G$4,0)+2,0))</f>
        <v/>
      </c>
      <c r="V41" s="734" t="s">
        <v>257</v>
      </c>
      <c r="W41" s="170"/>
      <c r="X41" s="735" t="s">
        <v>258</v>
      </c>
      <c r="Y41" s="170"/>
      <c r="Z41" s="735" t="s">
        <v>259</v>
      </c>
      <c r="AA41" s="170"/>
      <c r="AB41" s="735" t="s">
        <v>258</v>
      </c>
      <c r="AC41" s="170"/>
      <c r="AD41" s="735" t="s">
        <v>260</v>
      </c>
      <c r="AE41" s="736" t="s">
        <v>261</v>
      </c>
      <c r="AF41" s="737" t="str">
        <f t="shared" si="2"/>
        <v/>
      </c>
      <c r="AG41" s="738" t="s">
        <v>262</v>
      </c>
      <c r="AH41" s="739" t="str">
        <f t="shared" si="0"/>
        <v/>
      </c>
    </row>
    <row r="42" spans="1:34" ht="36.75" customHeight="1">
      <c r="A42" s="726">
        <f t="shared" si="3"/>
        <v>31</v>
      </c>
      <c r="B42" s="727" t="str">
        <f>IF(基本情報入力シート!C74="","",基本情報入力シート!C74)</f>
        <v/>
      </c>
      <c r="C42" s="728" t="str">
        <f>IF(基本情報入力シート!D74="","",基本情報入力シート!D74)</f>
        <v/>
      </c>
      <c r="D42" s="728" t="str">
        <f>IF(基本情報入力シート!E74="","",基本情報入力シート!E74)</f>
        <v/>
      </c>
      <c r="E42" s="728" t="str">
        <f>IF(基本情報入力シート!F74="","",基本情報入力シート!F74)</f>
        <v/>
      </c>
      <c r="F42" s="728" t="str">
        <f>IF(基本情報入力シート!G74="","",基本情報入力シート!G74)</f>
        <v/>
      </c>
      <c r="G42" s="728" t="str">
        <f>IF(基本情報入力シート!H74="","",基本情報入力シート!H74)</f>
        <v/>
      </c>
      <c r="H42" s="728" t="str">
        <f>IF(基本情報入力シート!I74="","",基本情報入力シート!I74)</f>
        <v/>
      </c>
      <c r="I42" s="728" t="str">
        <f>IF(基本情報入力シート!J74="","",基本情報入力シート!J74)</f>
        <v/>
      </c>
      <c r="J42" s="728" t="str">
        <f>IF(基本情報入力シート!K74="","",基本情報入力シート!K74)</f>
        <v/>
      </c>
      <c r="K42" s="729" t="str">
        <f>IF(基本情報入力シート!L74="","",基本情報入力シート!L74)</f>
        <v/>
      </c>
      <c r="L42" s="726" t="str">
        <f>IF(基本情報入力シート!M74="","",基本情報入力シート!M74)</f>
        <v/>
      </c>
      <c r="M42" s="726" t="str">
        <f>IF(基本情報入力シート!R74="","",基本情報入力シート!R74)</f>
        <v/>
      </c>
      <c r="N42" s="726" t="str">
        <f>IF(基本情報入力シート!W74="","",基本情報入力シート!W74)</f>
        <v/>
      </c>
      <c r="O42" s="726" t="str">
        <f>IF(基本情報入力シート!X74="","",基本情報入力シート!X74)</f>
        <v/>
      </c>
      <c r="P42" s="730" t="str">
        <f>IF(基本情報入力シート!Y74="","",基本情報入力シート!Y74)</f>
        <v/>
      </c>
      <c r="Q42" s="731" t="str">
        <f>IF(基本情報入力シート!Z74="","",基本情報入力シート!Z74)</f>
        <v/>
      </c>
      <c r="R42" s="732" t="str">
        <f>IF(基本情報入力シート!AA74="","",基本情報入力シート!AA74)</f>
        <v/>
      </c>
      <c r="S42" s="168"/>
      <c r="T42" s="169"/>
      <c r="U42" s="733" t="str">
        <f>IF(P42="","",VLOOKUP(P42,数式用!$A$5:$I$28,MATCH(T42,数式用!$C$4:$G$4,0)+2,0))</f>
        <v/>
      </c>
      <c r="V42" s="734" t="s">
        <v>257</v>
      </c>
      <c r="W42" s="170"/>
      <c r="X42" s="735" t="s">
        <v>258</v>
      </c>
      <c r="Y42" s="170"/>
      <c r="Z42" s="735" t="s">
        <v>259</v>
      </c>
      <c r="AA42" s="170"/>
      <c r="AB42" s="735" t="s">
        <v>258</v>
      </c>
      <c r="AC42" s="170"/>
      <c r="AD42" s="735" t="s">
        <v>260</v>
      </c>
      <c r="AE42" s="736" t="s">
        <v>261</v>
      </c>
      <c r="AF42" s="737" t="str">
        <f t="shared" si="2"/>
        <v/>
      </c>
      <c r="AG42" s="738" t="s">
        <v>262</v>
      </c>
      <c r="AH42" s="739" t="str">
        <f t="shared" si="0"/>
        <v/>
      </c>
    </row>
    <row r="43" spans="1:34" ht="36.75" customHeight="1">
      <c r="A43" s="726">
        <f t="shared" si="3"/>
        <v>32</v>
      </c>
      <c r="B43" s="727" t="str">
        <f>IF(基本情報入力シート!C75="","",基本情報入力シート!C75)</f>
        <v/>
      </c>
      <c r="C43" s="728" t="str">
        <f>IF(基本情報入力シート!D75="","",基本情報入力シート!D75)</f>
        <v/>
      </c>
      <c r="D43" s="728" t="str">
        <f>IF(基本情報入力シート!E75="","",基本情報入力シート!E75)</f>
        <v/>
      </c>
      <c r="E43" s="728" t="str">
        <f>IF(基本情報入力シート!F75="","",基本情報入力シート!F75)</f>
        <v/>
      </c>
      <c r="F43" s="728" t="str">
        <f>IF(基本情報入力シート!G75="","",基本情報入力シート!G75)</f>
        <v/>
      </c>
      <c r="G43" s="728" t="str">
        <f>IF(基本情報入力シート!H75="","",基本情報入力シート!H75)</f>
        <v/>
      </c>
      <c r="H43" s="728" t="str">
        <f>IF(基本情報入力シート!I75="","",基本情報入力シート!I75)</f>
        <v/>
      </c>
      <c r="I43" s="728" t="str">
        <f>IF(基本情報入力シート!J75="","",基本情報入力シート!J75)</f>
        <v/>
      </c>
      <c r="J43" s="728" t="str">
        <f>IF(基本情報入力シート!K75="","",基本情報入力シート!K75)</f>
        <v/>
      </c>
      <c r="K43" s="729" t="str">
        <f>IF(基本情報入力シート!L75="","",基本情報入力シート!L75)</f>
        <v/>
      </c>
      <c r="L43" s="726" t="str">
        <f>IF(基本情報入力シート!M75="","",基本情報入力シート!M75)</f>
        <v/>
      </c>
      <c r="M43" s="726" t="str">
        <f>IF(基本情報入力シート!R75="","",基本情報入力シート!R75)</f>
        <v/>
      </c>
      <c r="N43" s="726" t="str">
        <f>IF(基本情報入力シート!W75="","",基本情報入力シート!W75)</f>
        <v/>
      </c>
      <c r="O43" s="726" t="str">
        <f>IF(基本情報入力シート!X75="","",基本情報入力シート!X75)</f>
        <v/>
      </c>
      <c r="P43" s="730" t="str">
        <f>IF(基本情報入力シート!Y75="","",基本情報入力シート!Y75)</f>
        <v/>
      </c>
      <c r="Q43" s="731" t="str">
        <f>IF(基本情報入力シート!Z75="","",基本情報入力シート!Z75)</f>
        <v/>
      </c>
      <c r="R43" s="732" t="str">
        <f>IF(基本情報入力シート!AA75="","",基本情報入力シート!AA75)</f>
        <v/>
      </c>
      <c r="S43" s="168"/>
      <c r="T43" s="169"/>
      <c r="U43" s="733" t="str">
        <f>IF(P43="","",VLOOKUP(P43,数式用!$A$5:$I$28,MATCH(T43,数式用!$C$4:$G$4,0)+2,0))</f>
        <v/>
      </c>
      <c r="V43" s="734" t="s">
        <v>257</v>
      </c>
      <c r="W43" s="170"/>
      <c r="X43" s="735" t="s">
        <v>258</v>
      </c>
      <c r="Y43" s="170"/>
      <c r="Z43" s="735" t="s">
        <v>259</v>
      </c>
      <c r="AA43" s="170"/>
      <c r="AB43" s="735" t="s">
        <v>258</v>
      </c>
      <c r="AC43" s="170"/>
      <c r="AD43" s="735" t="s">
        <v>260</v>
      </c>
      <c r="AE43" s="736" t="s">
        <v>261</v>
      </c>
      <c r="AF43" s="737" t="str">
        <f t="shared" si="2"/>
        <v/>
      </c>
      <c r="AG43" s="738" t="s">
        <v>262</v>
      </c>
      <c r="AH43" s="739" t="str">
        <f t="shared" si="0"/>
        <v/>
      </c>
    </row>
    <row r="44" spans="1:34" ht="36.75" customHeight="1">
      <c r="A44" s="726">
        <f t="shared" si="3"/>
        <v>33</v>
      </c>
      <c r="B44" s="727" t="str">
        <f>IF(基本情報入力シート!C76="","",基本情報入力シート!C76)</f>
        <v/>
      </c>
      <c r="C44" s="728" t="str">
        <f>IF(基本情報入力シート!D76="","",基本情報入力シート!D76)</f>
        <v/>
      </c>
      <c r="D44" s="728" t="str">
        <f>IF(基本情報入力シート!E76="","",基本情報入力シート!E76)</f>
        <v/>
      </c>
      <c r="E44" s="728" t="str">
        <f>IF(基本情報入力シート!F76="","",基本情報入力シート!F76)</f>
        <v/>
      </c>
      <c r="F44" s="728" t="str">
        <f>IF(基本情報入力シート!G76="","",基本情報入力シート!G76)</f>
        <v/>
      </c>
      <c r="G44" s="728" t="str">
        <f>IF(基本情報入力シート!H76="","",基本情報入力シート!H76)</f>
        <v/>
      </c>
      <c r="H44" s="728" t="str">
        <f>IF(基本情報入力シート!I76="","",基本情報入力シート!I76)</f>
        <v/>
      </c>
      <c r="I44" s="728" t="str">
        <f>IF(基本情報入力シート!J76="","",基本情報入力シート!J76)</f>
        <v/>
      </c>
      <c r="J44" s="728" t="str">
        <f>IF(基本情報入力シート!K76="","",基本情報入力シート!K76)</f>
        <v/>
      </c>
      <c r="K44" s="729" t="str">
        <f>IF(基本情報入力シート!L76="","",基本情報入力シート!L76)</f>
        <v/>
      </c>
      <c r="L44" s="726" t="str">
        <f>IF(基本情報入力シート!M76="","",基本情報入力シート!M76)</f>
        <v/>
      </c>
      <c r="M44" s="726" t="str">
        <f>IF(基本情報入力シート!R76="","",基本情報入力シート!R76)</f>
        <v/>
      </c>
      <c r="N44" s="726" t="str">
        <f>IF(基本情報入力シート!W76="","",基本情報入力シート!W76)</f>
        <v/>
      </c>
      <c r="O44" s="726" t="str">
        <f>IF(基本情報入力シート!X76="","",基本情報入力シート!X76)</f>
        <v/>
      </c>
      <c r="P44" s="730" t="str">
        <f>IF(基本情報入力シート!Y76="","",基本情報入力シート!Y76)</f>
        <v/>
      </c>
      <c r="Q44" s="731" t="str">
        <f>IF(基本情報入力シート!Z76="","",基本情報入力シート!Z76)</f>
        <v/>
      </c>
      <c r="R44" s="732" t="str">
        <f>IF(基本情報入力シート!AA76="","",基本情報入力シート!AA76)</f>
        <v/>
      </c>
      <c r="S44" s="168"/>
      <c r="T44" s="169"/>
      <c r="U44" s="733" t="str">
        <f>IF(P44="","",VLOOKUP(P44,数式用!$A$5:$I$28,MATCH(T44,数式用!$C$4:$G$4,0)+2,0))</f>
        <v/>
      </c>
      <c r="V44" s="734" t="s">
        <v>257</v>
      </c>
      <c r="W44" s="170"/>
      <c r="X44" s="735" t="s">
        <v>258</v>
      </c>
      <c r="Y44" s="170"/>
      <c r="Z44" s="735" t="s">
        <v>259</v>
      </c>
      <c r="AA44" s="170"/>
      <c r="AB44" s="735" t="s">
        <v>258</v>
      </c>
      <c r="AC44" s="170"/>
      <c r="AD44" s="735" t="s">
        <v>260</v>
      </c>
      <c r="AE44" s="736" t="s">
        <v>261</v>
      </c>
      <c r="AF44" s="737" t="str">
        <f t="shared" si="2"/>
        <v/>
      </c>
      <c r="AG44" s="738" t="s">
        <v>262</v>
      </c>
      <c r="AH44" s="739" t="str">
        <f t="shared" si="0"/>
        <v/>
      </c>
    </row>
    <row r="45" spans="1:34" ht="36.75" customHeight="1">
      <c r="A45" s="726">
        <f t="shared" si="3"/>
        <v>34</v>
      </c>
      <c r="B45" s="727" t="str">
        <f>IF(基本情報入力シート!C77="","",基本情報入力シート!C77)</f>
        <v/>
      </c>
      <c r="C45" s="728" t="str">
        <f>IF(基本情報入力シート!D77="","",基本情報入力シート!D77)</f>
        <v/>
      </c>
      <c r="D45" s="728" t="str">
        <f>IF(基本情報入力シート!E77="","",基本情報入力シート!E77)</f>
        <v/>
      </c>
      <c r="E45" s="728" t="str">
        <f>IF(基本情報入力シート!F77="","",基本情報入力シート!F77)</f>
        <v/>
      </c>
      <c r="F45" s="728" t="str">
        <f>IF(基本情報入力シート!G77="","",基本情報入力シート!G77)</f>
        <v/>
      </c>
      <c r="G45" s="728" t="str">
        <f>IF(基本情報入力シート!H77="","",基本情報入力シート!H77)</f>
        <v/>
      </c>
      <c r="H45" s="728" t="str">
        <f>IF(基本情報入力シート!I77="","",基本情報入力シート!I77)</f>
        <v/>
      </c>
      <c r="I45" s="728" t="str">
        <f>IF(基本情報入力シート!J77="","",基本情報入力シート!J77)</f>
        <v/>
      </c>
      <c r="J45" s="728" t="str">
        <f>IF(基本情報入力シート!K77="","",基本情報入力シート!K77)</f>
        <v/>
      </c>
      <c r="K45" s="729" t="str">
        <f>IF(基本情報入力シート!L77="","",基本情報入力シート!L77)</f>
        <v/>
      </c>
      <c r="L45" s="726" t="str">
        <f>IF(基本情報入力シート!M77="","",基本情報入力シート!M77)</f>
        <v/>
      </c>
      <c r="M45" s="726" t="str">
        <f>IF(基本情報入力シート!R77="","",基本情報入力シート!R77)</f>
        <v/>
      </c>
      <c r="N45" s="726" t="str">
        <f>IF(基本情報入力シート!W77="","",基本情報入力シート!W77)</f>
        <v/>
      </c>
      <c r="O45" s="726" t="str">
        <f>IF(基本情報入力シート!X77="","",基本情報入力シート!X77)</f>
        <v/>
      </c>
      <c r="P45" s="730" t="str">
        <f>IF(基本情報入力シート!Y77="","",基本情報入力シート!Y77)</f>
        <v/>
      </c>
      <c r="Q45" s="731" t="str">
        <f>IF(基本情報入力シート!Z77="","",基本情報入力シート!Z77)</f>
        <v/>
      </c>
      <c r="R45" s="732" t="str">
        <f>IF(基本情報入力シート!AA77="","",基本情報入力シート!AA77)</f>
        <v/>
      </c>
      <c r="S45" s="168"/>
      <c r="T45" s="169"/>
      <c r="U45" s="733" t="str">
        <f>IF(P45="","",VLOOKUP(P45,数式用!$A$5:$I$28,MATCH(T45,数式用!$C$4:$G$4,0)+2,0))</f>
        <v/>
      </c>
      <c r="V45" s="734" t="s">
        <v>257</v>
      </c>
      <c r="W45" s="170"/>
      <c r="X45" s="735" t="s">
        <v>258</v>
      </c>
      <c r="Y45" s="170"/>
      <c r="Z45" s="735" t="s">
        <v>259</v>
      </c>
      <c r="AA45" s="170"/>
      <c r="AB45" s="735" t="s">
        <v>258</v>
      </c>
      <c r="AC45" s="170"/>
      <c r="AD45" s="735" t="s">
        <v>260</v>
      </c>
      <c r="AE45" s="736" t="s">
        <v>261</v>
      </c>
      <c r="AF45" s="737" t="str">
        <f t="shared" si="2"/>
        <v/>
      </c>
      <c r="AG45" s="738" t="s">
        <v>262</v>
      </c>
      <c r="AH45" s="739" t="str">
        <f t="shared" si="0"/>
        <v/>
      </c>
    </row>
    <row r="46" spans="1:34" ht="36.75" customHeight="1">
      <c r="A46" s="726">
        <f t="shared" si="3"/>
        <v>35</v>
      </c>
      <c r="B46" s="727" t="str">
        <f>IF(基本情報入力シート!C78="","",基本情報入力シート!C78)</f>
        <v/>
      </c>
      <c r="C46" s="728" t="str">
        <f>IF(基本情報入力シート!D78="","",基本情報入力シート!D78)</f>
        <v/>
      </c>
      <c r="D46" s="728" t="str">
        <f>IF(基本情報入力シート!E78="","",基本情報入力シート!E78)</f>
        <v/>
      </c>
      <c r="E46" s="728" t="str">
        <f>IF(基本情報入力シート!F78="","",基本情報入力シート!F78)</f>
        <v/>
      </c>
      <c r="F46" s="728" t="str">
        <f>IF(基本情報入力シート!G78="","",基本情報入力シート!G78)</f>
        <v/>
      </c>
      <c r="G46" s="728" t="str">
        <f>IF(基本情報入力シート!H78="","",基本情報入力シート!H78)</f>
        <v/>
      </c>
      <c r="H46" s="728" t="str">
        <f>IF(基本情報入力シート!I78="","",基本情報入力シート!I78)</f>
        <v/>
      </c>
      <c r="I46" s="728" t="str">
        <f>IF(基本情報入力シート!J78="","",基本情報入力シート!J78)</f>
        <v/>
      </c>
      <c r="J46" s="728" t="str">
        <f>IF(基本情報入力シート!K78="","",基本情報入力シート!K78)</f>
        <v/>
      </c>
      <c r="K46" s="729" t="str">
        <f>IF(基本情報入力シート!L78="","",基本情報入力シート!L78)</f>
        <v/>
      </c>
      <c r="L46" s="726" t="str">
        <f>IF(基本情報入力シート!M78="","",基本情報入力シート!M78)</f>
        <v/>
      </c>
      <c r="M46" s="726" t="str">
        <f>IF(基本情報入力シート!R78="","",基本情報入力シート!R78)</f>
        <v/>
      </c>
      <c r="N46" s="726" t="str">
        <f>IF(基本情報入力シート!W78="","",基本情報入力シート!W78)</f>
        <v/>
      </c>
      <c r="O46" s="726" t="str">
        <f>IF(基本情報入力シート!X78="","",基本情報入力シート!X78)</f>
        <v/>
      </c>
      <c r="P46" s="730" t="str">
        <f>IF(基本情報入力シート!Y78="","",基本情報入力シート!Y78)</f>
        <v/>
      </c>
      <c r="Q46" s="731" t="str">
        <f>IF(基本情報入力シート!Z78="","",基本情報入力シート!Z78)</f>
        <v/>
      </c>
      <c r="R46" s="732" t="str">
        <f>IF(基本情報入力シート!AA78="","",基本情報入力シート!AA78)</f>
        <v/>
      </c>
      <c r="S46" s="168"/>
      <c r="T46" s="169"/>
      <c r="U46" s="733" t="str">
        <f>IF(P46="","",VLOOKUP(P46,数式用!$A$5:$I$28,MATCH(T46,数式用!$C$4:$G$4,0)+2,0))</f>
        <v/>
      </c>
      <c r="V46" s="734" t="s">
        <v>257</v>
      </c>
      <c r="W46" s="170"/>
      <c r="X46" s="735" t="s">
        <v>258</v>
      </c>
      <c r="Y46" s="170"/>
      <c r="Z46" s="735" t="s">
        <v>259</v>
      </c>
      <c r="AA46" s="170"/>
      <c r="AB46" s="735" t="s">
        <v>258</v>
      </c>
      <c r="AC46" s="170"/>
      <c r="AD46" s="735" t="s">
        <v>260</v>
      </c>
      <c r="AE46" s="736" t="s">
        <v>261</v>
      </c>
      <c r="AF46" s="737" t="str">
        <f t="shared" si="2"/>
        <v/>
      </c>
      <c r="AG46" s="738" t="s">
        <v>262</v>
      </c>
      <c r="AH46" s="739" t="str">
        <f t="shared" si="0"/>
        <v/>
      </c>
    </row>
    <row r="47" spans="1:34" ht="36.75" customHeight="1">
      <c r="A47" s="726">
        <f t="shared" si="3"/>
        <v>36</v>
      </c>
      <c r="B47" s="727" t="str">
        <f>IF(基本情報入力シート!C79="","",基本情報入力シート!C79)</f>
        <v/>
      </c>
      <c r="C47" s="728" t="str">
        <f>IF(基本情報入力シート!D79="","",基本情報入力シート!D79)</f>
        <v/>
      </c>
      <c r="D47" s="728" t="str">
        <f>IF(基本情報入力シート!E79="","",基本情報入力シート!E79)</f>
        <v/>
      </c>
      <c r="E47" s="728" t="str">
        <f>IF(基本情報入力シート!F79="","",基本情報入力シート!F79)</f>
        <v/>
      </c>
      <c r="F47" s="728" t="str">
        <f>IF(基本情報入力シート!G79="","",基本情報入力シート!G79)</f>
        <v/>
      </c>
      <c r="G47" s="728" t="str">
        <f>IF(基本情報入力シート!H79="","",基本情報入力シート!H79)</f>
        <v/>
      </c>
      <c r="H47" s="728" t="str">
        <f>IF(基本情報入力シート!I79="","",基本情報入力シート!I79)</f>
        <v/>
      </c>
      <c r="I47" s="728" t="str">
        <f>IF(基本情報入力シート!J79="","",基本情報入力シート!J79)</f>
        <v/>
      </c>
      <c r="J47" s="728" t="str">
        <f>IF(基本情報入力シート!K79="","",基本情報入力シート!K79)</f>
        <v/>
      </c>
      <c r="K47" s="729" t="str">
        <f>IF(基本情報入力シート!L79="","",基本情報入力シート!L79)</f>
        <v/>
      </c>
      <c r="L47" s="726" t="str">
        <f>IF(基本情報入力シート!M79="","",基本情報入力シート!M79)</f>
        <v/>
      </c>
      <c r="M47" s="726" t="str">
        <f>IF(基本情報入力シート!R79="","",基本情報入力シート!R79)</f>
        <v/>
      </c>
      <c r="N47" s="726" t="str">
        <f>IF(基本情報入力シート!W79="","",基本情報入力シート!W79)</f>
        <v/>
      </c>
      <c r="O47" s="726" t="str">
        <f>IF(基本情報入力シート!X79="","",基本情報入力シート!X79)</f>
        <v/>
      </c>
      <c r="P47" s="730" t="str">
        <f>IF(基本情報入力シート!Y79="","",基本情報入力シート!Y79)</f>
        <v/>
      </c>
      <c r="Q47" s="731" t="str">
        <f>IF(基本情報入力シート!Z79="","",基本情報入力シート!Z79)</f>
        <v/>
      </c>
      <c r="R47" s="732" t="str">
        <f>IF(基本情報入力シート!AA79="","",基本情報入力シート!AA79)</f>
        <v/>
      </c>
      <c r="S47" s="168"/>
      <c r="T47" s="169"/>
      <c r="U47" s="733" t="str">
        <f>IF(P47="","",VLOOKUP(P47,数式用!$A$5:$I$28,MATCH(T47,数式用!$C$4:$G$4,0)+2,0))</f>
        <v/>
      </c>
      <c r="V47" s="734" t="s">
        <v>257</v>
      </c>
      <c r="W47" s="170"/>
      <c r="X47" s="735" t="s">
        <v>258</v>
      </c>
      <c r="Y47" s="170"/>
      <c r="Z47" s="735" t="s">
        <v>259</v>
      </c>
      <c r="AA47" s="170"/>
      <c r="AB47" s="735" t="s">
        <v>258</v>
      </c>
      <c r="AC47" s="170"/>
      <c r="AD47" s="735" t="s">
        <v>260</v>
      </c>
      <c r="AE47" s="736" t="s">
        <v>261</v>
      </c>
      <c r="AF47" s="737" t="str">
        <f t="shared" si="2"/>
        <v/>
      </c>
      <c r="AG47" s="738" t="s">
        <v>262</v>
      </c>
      <c r="AH47" s="739" t="str">
        <f t="shared" si="0"/>
        <v/>
      </c>
    </row>
    <row r="48" spans="1:34" ht="36.75" customHeight="1">
      <c r="A48" s="726">
        <f t="shared" si="3"/>
        <v>37</v>
      </c>
      <c r="B48" s="727" t="str">
        <f>IF(基本情報入力シート!C80="","",基本情報入力シート!C80)</f>
        <v/>
      </c>
      <c r="C48" s="728" t="str">
        <f>IF(基本情報入力シート!D80="","",基本情報入力シート!D80)</f>
        <v/>
      </c>
      <c r="D48" s="728" t="str">
        <f>IF(基本情報入力シート!E80="","",基本情報入力シート!E80)</f>
        <v/>
      </c>
      <c r="E48" s="728" t="str">
        <f>IF(基本情報入力シート!F80="","",基本情報入力シート!F80)</f>
        <v/>
      </c>
      <c r="F48" s="728" t="str">
        <f>IF(基本情報入力シート!G80="","",基本情報入力シート!G80)</f>
        <v/>
      </c>
      <c r="G48" s="728" t="str">
        <f>IF(基本情報入力シート!H80="","",基本情報入力シート!H80)</f>
        <v/>
      </c>
      <c r="H48" s="728" t="str">
        <f>IF(基本情報入力シート!I80="","",基本情報入力シート!I80)</f>
        <v/>
      </c>
      <c r="I48" s="728" t="str">
        <f>IF(基本情報入力シート!J80="","",基本情報入力シート!J80)</f>
        <v/>
      </c>
      <c r="J48" s="728" t="str">
        <f>IF(基本情報入力シート!K80="","",基本情報入力シート!K80)</f>
        <v/>
      </c>
      <c r="K48" s="729" t="str">
        <f>IF(基本情報入力シート!L80="","",基本情報入力シート!L80)</f>
        <v/>
      </c>
      <c r="L48" s="726" t="str">
        <f>IF(基本情報入力シート!M80="","",基本情報入力シート!M80)</f>
        <v/>
      </c>
      <c r="M48" s="726" t="str">
        <f>IF(基本情報入力シート!R80="","",基本情報入力シート!R80)</f>
        <v/>
      </c>
      <c r="N48" s="726" t="str">
        <f>IF(基本情報入力シート!W80="","",基本情報入力シート!W80)</f>
        <v/>
      </c>
      <c r="O48" s="726" t="str">
        <f>IF(基本情報入力シート!X80="","",基本情報入力シート!X80)</f>
        <v/>
      </c>
      <c r="P48" s="730" t="str">
        <f>IF(基本情報入力シート!Y80="","",基本情報入力シート!Y80)</f>
        <v/>
      </c>
      <c r="Q48" s="731" t="str">
        <f>IF(基本情報入力シート!Z80="","",基本情報入力シート!Z80)</f>
        <v/>
      </c>
      <c r="R48" s="732" t="str">
        <f>IF(基本情報入力シート!AA80="","",基本情報入力シート!AA80)</f>
        <v/>
      </c>
      <c r="S48" s="168"/>
      <c r="T48" s="169"/>
      <c r="U48" s="733" t="str">
        <f>IF(P48="","",VLOOKUP(P48,数式用!$A$5:$I$28,MATCH(T48,数式用!$C$4:$G$4,0)+2,0))</f>
        <v/>
      </c>
      <c r="V48" s="734" t="s">
        <v>257</v>
      </c>
      <c r="W48" s="170"/>
      <c r="X48" s="735" t="s">
        <v>258</v>
      </c>
      <c r="Y48" s="170"/>
      <c r="Z48" s="735" t="s">
        <v>259</v>
      </c>
      <c r="AA48" s="170"/>
      <c r="AB48" s="735" t="s">
        <v>258</v>
      </c>
      <c r="AC48" s="170"/>
      <c r="AD48" s="735" t="s">
        <v>260</v>
      </c>
      <c r="AE48" s="736" t="s">
        <v>261</v>
      </c>
      <c r="AF48" s="737" t="str">
        <f t="shared" si="2"/>
        <v/>
      </c>
      <c r="AG48" s="738" t="s">
        <v>262</v>
      </c>
      <c r="AH48" s="739" t="str">
        <f t="shared" si="0"/>
        <v/>
      </c>
    </row>
    <row r="49" spans="1:34" ht="36.75" customHeight="1">
      <c r="A49" s="726">
        <f t="shared" si="3"/>
        <v>38</v>
      </c>
      <c r="B49" s="727" t="str">
        <f>IF(基本情報入力シート!C81="","",基本情報入力シート!C81)</f>
        <v/>
      </c>
      <c r="C49" s="728" t="str">
        <f>IF(基本情報入力シート!D81="","",基本情報入力シート!D81)</f>
        <v/>
      </c>
      <c r="D49" s="728" t="str">
        <f>IF(基本情報入力シート!E81="","",基本情報入力シート!E81)</f>
        <v/>
      </c>
      <c r="E49" s="728" t="str">
        <f>IF(基本情報入力シート!F81="","",基本情報入力シート!F81)</f>
        <v/>
      </c>
      <c r="F49" s="728" t="str">
        <f>IF(基本情報入力シート!G81="","",基本情報入力シート!G81)</f>
        <v/>
      </c>
      <c r="G49" s="728" t="str">
        <f>IF(基本情報入力シート!H81="","",基本情報入力シート!H81)</f>
        <v/>
      </c>
      <c r="H49" s="728" t="str">
        <f>IF(基本情報入力シート!I81="","",基本情報入力シート!I81)</f>
        <v/>
      </c>
      <c r="I49" s="728" t="str">
        <f>IF(基本情報入力シート!J81="","",基本情報入力シート!J81)</f>
        <v/>
      </c>
      <c r="J49" s="728" t="str">
        <f>IF(基本情報入力シート!K81="","",基本情報入力シート!K81)</f>
        <v/>
      </c>
      <c r="K49" s="729" t="str">
        <f>IF(基本情報入力シート!L81="","",基本情報入力シート!L81)</f>
        <v/>
      </c>
      <c r="L49" s="726" t="str">
        <f>IF(基本情報入力シート!M81="","",基本情報入力シート!M81)</f>
        <v/>
      </c>
      <c r="M49" s="726" t="str">
        <f>IF(基本情報入力シート!R81="","",基本情報入力シート!R81)</f>
        <v/>
      </c>
      <c r="N49" s="726" t="str">
        <f>IF(基本情報入力シート!W81="","",基本情報入力シート!W81)</f>
        <v/>
      </c>
      <c r="O49" s="726" t="str">
        <f>IF(基本情報入力シート!X81="","",基本情報入力シート!X81)</f>
        <v/>
      </c>
      <c r="P49" s="730" t="str">
        <f>IF(基本情報入力シート!Y81="","",基本情報入力シート!Y81)</f>
        <v/>
      </c>
      <c r="Q49" s="731" t="str">
        <f>IF(基本情報入力シート!Z81="","",基本情報入力シート!Z81)</f>
        <v/>
      </c>
      <c r="R49" s="732" t="str">
        <f>IF(基本情報入力シート!AA81="","",基本情報入力シート!AA81)</f>
        <v/>
      </c>
      <c r="S49" s="168"/>
      <c r="T49" s="169"/>
      <c r="U49" s="733" t="str">
        <f>IF(P49="","",VLOOKUP(P49,数式用!$A$5:$I$28,MATCH(T49,数式用!$C$4:$G$4,0)+2,0))</f>
        <v/>
      </c>
      <c r="V49" s="734" t="s">
        <v>257</v>
      </c>
      <c r="W49" s="170"/>
      <c r="X49" s="735" t="s">
        <v>258</v>
      </c>
      <c r="Y49" s="170"/>
      <c r="Z49" s="735" t="s">
        <v>259</v>
      </c>
      <c r="AA49" s="170"/>
      <c r="AB49" s="735" t="s">
        <v>258</v>
      </c>
      <c r="AC49" s="170"/>
      <c r="AD49" s="735" t="s">
        <v>260</v>
      </c>
      <c r="AE49" s="736" t="s">
        <v>261</v>
      </c>
      <c r="AF49" s="737" t="str">
        <f t="shared" si="2"/>
        <v/>
      </c>
      <c r="AG49" s="738" t="s">
        <v>262</v>
      </c>
      <c r="AH49" s="739" t="str">
        <f t="shared" si="0"/>
        <v/>
      </c>
    </row>
    <row r="50" spans="1:34" ht="36.75" customHeight="1">
      <c r="A50" s="726">
        <f t="shared" si="3"/>
        <v>39</v>
      </c>
      <c r="B50" s="727" t="str">
        <f>IF(基本情報入力シート!C82="","",基本情報入力シート!C82)</f>
        <v/>
      </c>
      <c r="C50" s="728" t="str">
        <f>IF(基本情報入力シート!D82="","",基本情報入力シート!D82)</f>
        <v/>
      </c>
      <c r="D50" s="728" t="str">
        <f>IF(基本情報入力シート!E82="","",基本情報入力シート!E82)</f>
        <v/>
      </c>
      <c r="E50" s="728" t="str">
        <f>IF(基本情報入力シート!F82="","",基本情報入力シート!F82)</f>
        <v/>
      </c>
      <c r="F50" s="728" t="str">
        <f>IF(基本情報入力シート!G82="","",基本情報入力シート!G82)</f>
        <v/>
      </c>
      <c r="G50" s="728" t="str">
        <f>IF(基本情報入力シート!H82="","",基本情報入力シート!H82)</f>
        <v/>
      </c>
      <c r="H50" s="728" t="str">
        <f>IF(基本情報入力シート!I82="","",基本情報入力シート!I82)</f>
        <v/>
      </c>
      <c r="I50" s="728" t="str">
        <f>IF(基本情報入力シート!J82="","",基本情報入力シート!J82)</f>
        <v/>
      </c>
      <c r="J50" s="728" t="str">
        <f>IF(基本情報入力シート!K82="","",基本情報入力シート!K82)</f>
        <v/>
      </c>
      <c r="K50" s="729" t="str">
        <f>IF(基本情報入力シート!L82="","",基本情報入力シート!L82)</f>
        <v/>
      </c>
      <c r="L50" s="726" t="str">
        <f>IF(基本情報入力シート!M82="","",基本情報入力シート!M82)</f>
        <v/>
      </c>
      <c r="M50" s="726" t="str">
        <f>IF(基本情報入力シート!R82="","",基本情報入力シート!R82)</f>
        <v/>
      </c>
      <c r="N50" s="726" t="str">
        <f>IF(基本情報入力シート!W82="","",基本情報入力シート!W82)</f>
        <v/>
      </c>
      <c r="O50" s="726" t="str">
        <f>IF(基本情報入力シート!X82="","",基本情報入力シート!X82)</f>
        <v/>
      </c>
      <c r="P50" s="730" t="str">
        <f>IF(基本情報入力シート!Y82="","",基本情報入力シート!Y82)</f>
        <v/>
      </c>
      <c r="Q50" s="731" t="str">
        <f>IF(基本情報入力シート!Z82="","",基本情報入力シート!Z82)</f>
        <v/>
      </c>
      <c r="R50" s="732" t="str">
        <f>IF(基本情報入力シート!AA82="","",基本情報入力シート!AA82)</f>
        <v/>
      </c>
      <c r="S50" s="168"/>
      <c r="T50" s="169"/>
      <c r="U50" s="733" t="str">
        <f>IF(P50="","",VLOOKUP(P50,数式用!$A$5:$I$28,MATCH(T50,数式用!$C$4:$G$4,0)+2,0))</f>
        <v/>
      </c>
      <c r="V50" s="734" t="s">
        <v>257</v>
      </c>
      <c r="W50" s="170"/>
      <c r="X50" s="735" t="s">
        <v>258</v>
      </c>
      <c r="Y50" s="170"/>
      <c r="Z50" s="735" t="s">
        <v>259</v>
      </c>
      <c r="AA50" s="170"/>
      <c r="AB50" s="735" t="s">
        <v>258</v>
      </c>
      <c r="AC50" s="170"/>
      <c r="AD50" s="735" t="s">
        <v>260</v>
      </c>
      <c r="AE50" s="736" t="s">
        <v>261</v>
      </c>
      <c r="AF50" s="737" t="str">
        <f t="shared" si="2"/>
        <v/>
      </c>
      <c r="AG50" s="738" t="s">
        <v>262</v>
      </c>
      <c r="AH50" s="739" t="str">
        <f t="shared" si="0"/>
        <v/>
      </c>
    </row>
    <row r="51" spans="1:34" ht="36.75" customHeight="1">
      <c r="A51" s="726">
        <f t="shared" si="3"/>
        <v>40</v>
      </c>
      <c r="B51" s="727" t="str">
        <f>IF(基本情報入力シート!C83="","",基本情報入力シート!C83)</f>
        <v/>
      </c>
      <c r="C51" s="728" t="str">
        <f>IF(基本情報入力シート!D83="","",基本情報入力シート!D83)</f>
        <v/>
      </c>
      <c r="D51" s="728" t="str">
        <f>IF(基本情報入力シート!E83="","",基本情報入力シート!E83)</f>
        <v/>
      </c>
      <c r="E51" s="728" t="str">
        <f>IF(基本情報入力シート!F83="","",基本情報入力シート!F83)</f>
        <v/>
      </c>
      <c r="F51" s="728" t="str">
        <f>IF(基本情報入力シート!G83="","",基本情報入力シート!G83)</f>
        <v/>
      </c>
      <c r="G51" s="728" t="str">
        <f>IF(基本情報入力シート!H83="","",基本情報入力シート!H83)</f>
        <v/>
      </c>
      <c r="H51" s="728" t="str">
        <f>IF(基本情報入力シート!I83="","",基本情報入力シート!I83)</f>
        <v/>
      </c>
      <c r="I51" s="728" t="str">
        <f>IF(基本情報入力シート!J83="","",基本情報入力シート!J83)</f>
        <v/>
      </c>
      <c r="J51" s="728" t="str">
        <f>IF(基本情報入力シート!K83="","",基本情報入力シート!K83)</f>
        <v/>
      </c>
      <c r="K51" s="729" t="str">
        <f>IF(基本情報入力シート!L83="","",基本情報入力シート!L83)</f>
        <v/>
      </c>
      <c r="L51" s="726" t="str">
        <f>IF(基本情報入力シート!M83="","",基本情報入力シート!M83)</f>
        <v/>
      </c>
      <c r="M51" s="726" t="str">
        <f>IF(基本情報入力シート!R83="","",基本情報入力シート!R83)</f>
        <v/>
      </c>
      <c r="N51" s="726" t="str">
        <f>IF(基本情報入力シート!W83="","",基本情報入力シート!W83)</f>
        <v/>
      </c>
      <c r="O51" s="726" t="str">
        <f>IF(基本情報入力シート!X83="","",基本情報入力シート!X83)</f>
        <v/>
      </c>
      <c r="P51" s="730" t="str">
        <f>IF(基本情報入力シート!Y83="","",基本情報入力シート!Y83)</f>
        <v/>
      </c>
      <c r="Q51" s="731" t="str">
        <f>IF(基本情報入力シート!Z83="","",基本情報入力シート!Z83)</f>
        <v/>
      </c>
      <c r="R51" s="732" t="str">
        <f>IF(基本情報入力シート!AA83="","",基本情報入力シート!AA83)</f>
        <v/>
      </c>
      <c r="S51" s="168"/>
      <c r="T51" s="169"/>
      <c r="U51" s="733" t="str">
        <f>IF(P51="","",VLOOKUP(P51,数式用!$A$5:$I$28,MATCH(T51,数式用!$C$4:$G$4,0)+2,0))</f>
        <v/>
      </c>
      <c r="V51" s="734" t="s">
        <v>257</v>
      </c>
      <c r="W51" s="170"/>
      <c r="X51" s="735" t="s">
        <v>258</v>
      </c>
      <c r="Y51" s="170"/>
      <c r="Z51" s="735" t="s">
        <v>259</v>
      </c>
      <c r="AA51" s="170"/>
      <c r="AB51" s="735" t="s">
        <v>258</v>
      </c>
      <c r="AC51" s="170"/>
      <c r="AD51" s="735" t="s">
        <v>260</v>
      </c>
      <c r="AE51" s="736" t="s">
        <v>261</v>
      </c>
      <c r="AF51" s="737" t="str">
        <f t="shared" si="2"/>
        <v/>
      </c>
      <c r="AG51" s="740" t="s">
        <v>262</v>
      </c>
      <c r="AH51" s="739" t="str">
        <f t="shared" si="0"/>
        <v/>
      </c>
    </row>
    <row r="52" spans="1:34" ht="36.75" customHeight="1">
      <c r="A52" s="726">
        <f t="shared" si="3"/>
        <v>41</v>
      </c>
      <c r="B52" s="727" t="str">
        <f>IF(基本情報入力シート!C84="","",基本情報入力シート!C84)</f>
        <v/>
      </c>
      <c r="C52" s="728" t="str">
        <f>IF(基本情報入力シート!D84="","",基本情報入力シート!D84)</f>
        <v/>
      </c>
      <c r="D52" s="728" t="str">
        <f>IF(基本情報入力シート!E84="","",基本情報入力シート!E84)</f>
        <v/>
      </c>
      <c r="E52" s="728" t="str">
        <f>IF(基本情報入力シート!F84="","",基本情報入力シート!F84)</f>
        <v/>
      </c>
      <c r="F52" s="728" t="str">
        <f>IF(基本情報入力シート!G84="","",基本情報入力シート!G84)</f>
        <v/>
      </c>
      <c r="G52" s="728" t="str">
        <f>IF(基本情報入力シート!H84="","",基本情報入力シート!H84)</f>
        <v/>
      </c>
      <c r="H52" s="728" t="str">
        <f>IF(基本情報入力シート!I84="","",基本情報入力シート!I84)</f>
        <v/>
      </c>
      <c r="I52" s="728" t="str">
        <f>IF(基本情報入力シート!J84="","",基本情報入力シート!J84)</f>
        <v/>
      </c>
      <c r="J52" s="728" t="str">
        <f>IF(基本情報入力シート!K84="","",基本情報入力シート!K84)</f>
        <v/>
      </c>
      <c r="K52" s="729" t="str">
        <f>IF(基本情報入力シート!L84="","",基本情報入力シート!L84)</f>
        <v/>
      </c>
      <c r="L52" s="726" t="str">
        <f>IF(基本情報入力シート!M84="","",基本情報入力シート!M84)</f>
        <v/>
      </c>
      <c r="M52" s="726" t="str">
        <f>IF(基本情報入力シート!R84="","",基本情報入力シート!R84)</f>
        <v/>
      </c>
      <c r="N52" s="726" t="str">
        <f>IF(基本情報入力シート!W84="","",基本情報入力シート!W84)</f>
        <v/>
      </c>
      <c r="O52" s="726" t="str">
        <f>IF(基本情報入力シート!X84="","",基本情報入力シート!X84)</f>
        <v/>
      </c>
      <c r="P52" s="730" t="str">
        <f>IF(基本情報入力シート!Y84="","",基本情報入力シート!Y84)</f>
        <v/>
      </c>
      <c r="Q52" s="731" t="str">
        <f>IF(基本情報入力シート!Z84="","",基本情報入力シート!Z84)</f>
        <v/>
      </c>
      <c r="R52" s="732" t="str">
        <f>IF(基本情報入力シート!AA84="","",基本情報入力シート!AA84)</f>
        <v/>
      </c>
      <c r="S52" s="168"/>
      <c r="T52" s="169"/>
      <c r="U52" s="733" t="str">
        <f>IF(P52="","",VLOOKUP(P52,数式用!$A$5:$I$28,MATCH(T52,数式用!$C$4:$G$4,0)+2,0))</f>
        <v/>
      </c>
      <c r="V52" s="734" t="s">
        <v>257</v>
      </c>
      <c r="W52" s="170"/>
      <c r="X52" s="735" t="s">
        <v>258</v>
      </c>
      <c r="Y52" s="170"/>
      <c r="Z52" s="735" t="s">
        <v>259</v>
      </c>
      <c r="AA52" s="170"/>
      <c r="AB52" s="735" t="s">
        <v>258</v>
      </c>
      <c r="AC52" s="170"/>
      <c r="AD52" s="735" t="s">
        <v>260</v>
      </c>
      <c r="AE52" s="736" t="s">
        <v>261</v>
      </c>
      <c r="AF52" s="737" t="str">
        <f t="shared" si="2"/>
        <v/>
      </c>
      <c r="AG52" s="740" t="s">
        <v>262</v>
      </c>
      <c r="AH52" s="739" t="str">
        <f t="shared" si="0"/>
        <v/>
      </c>
    </row>
    <row r="53" spans="1:34" ht="36.75" customHeight="1">
      <c r="A53" s="726">
        <f t="shared" si="3"/>
        <v>42</v>
      </c>
      <c r="B53" s="727" t="str">
        <f>IF(基本情報入力シート!C85="","",基本情報入力シート!C85)</f>
        <v/>
      </c>
      <c r="C53" s="728" t="str">
        <f>IF(基本情報入力シート!D85="","",基本情報入力シート!D85)</f>
        <v/>
      </c>
      <c r="D53" s="728" t="str">
        <f>IF(基本情報入力シート!E85="","",基本情報入力シート!E85)</f>
        <v/>
      </c>
      <c r="E53" s="728" t="str">
        <f>IF(基本情報入力シート!F85="","",基本情報入力シート!F85)</f>
        <v/>
      </c>
      <c r="F53" s="728" t="str">
        <f>IF(基本情報入力シート!G85="","",基本情報入力シート!G85)</f>
        <v/>
      </c>
      <c r="G53" s="728" t="str">
        <f>IF(基本情報入力シート!H85="","",基本情報入力シート!H85)</f>
        <v/>
      </c>
      <c r="H53" s="728" t="str">
        <f>IF(基本情報入力シート!I85="","",基本情報入力シート!I85)</f>
        <v/>
      </c>
      <c r="I53" s="728" t="str">
        <f>IF(基本情報入力シート!J85="","",基本情報入力シート!J85)</f>
        <v/>
      </c>
      <c r="J53" s="728" t="str">
        <f>IF(基本情報入力シート!K85="","",基本情報入力シート!K85)</f>
        <v/>
      </c>
      <c r="K53" s="729" t="str">
        <f>IF(基本情報入力シート!L85="","",基本情報入力シート!L85)</f>
        <v/>
      </c>
      <c r="L53" s="726" t="str">
        <f>IF(基本情報入力シート!M85="","",基本情報入力シート!M85)</f>
        <v/>
      </c>
      <c r="M53" s="726" t="str">
        <f>IF(基本情報入力シート!R85="","",基本情報入力シート!R85)</f>
        <v/>
      </c>
      <c r="N53" s="726" t="str">
        <f>IF(基本情報入力シート!W85="","",基本情報入力シート!W85)</f>
        <v/>
      </c>
      <c r="O53" s="726" t="str">
        <f>IF(基本情報入力シート!X85="","",基本情報入力シート!X85)</f>
        <v/>
      </c>
      <c r="P53" s="730" t="str">
        <f>IF(基本情報入力シート!Y85="","",基本情報入力シート!Y85)</f>
        <v/>
      </c>
      <c r="Q53" s="731" t="str">
        <f>IF(基本情報入力シート!Z85="","",基本情報入力シート!Z85)</f>
        <v/>
      </c>
      <c r="R53" s="732" t="str">
        <f>IF(基本情報入力シート!AA85="","",基本情報入力シート!AA85)</f>
        <v/>
      </c>
      <c r="S53" s="168"/>
      <c r="T53" s="169"/>
      <c r="U53" s="733" t="str">
        <f>IF(P53="","",VLOOKUP(P53,数式用!$A$5:$I$28,MATCH(T53,数式用!$C$4:$G$4,0)+2,0))</f>
        <v/>
      </c>
      <c r="V53" s="734" t="s">
        <v>257</v>
      </c>
      <c r="W53" s="170"/>
      <c r="X53" s="735" t="s">
        <v>258</v>
      </c>
      <c r="Y53" s="170"/>
      <c r="Z53" s="735" t="s">
        <v>259</v>
      </c>
      <c r="AA53" s="170"/>
      <c r="AB53" s="735" t="s">
        <v>258</v>
      </c>
      <c r="AC53" s="170"/>
      <c r="AD53" s="735" t="s">
        <v>260</v>
      </c>
      <c r="AE53" s="736" t="s">
        <v>261</v>
      </c>
      <c r="AF53" s="737" t="str">
        <f t="shared" si="2"/>
        <v/>
      </c>
      <c r="AG53" s="740" t="s">
        <v>262</v>
      </c>
      <c r="AH53" s="739" t="str">
        <f t="shared" si="0"/>
        <v/>
      </c>
    </row>
    <row r="54" spans="1:34" ht="36.75" customHeight="1">
      <c r="A54" s="726">
        <f t="shared" si="3"/>
        <v>43</v>
      </c>
      <c r="B54" s="727" t="str">
        <f>IF(基本情報入力シート!C86="","",基本情報入力シート!C86)</f>
        <v/>
      </c>
      <c r="C54" s="728" t="str">
        <f>IF(基本情報入力シート!D86="","",基本情報入力シート!D86)</f>
        <v/>
      </c>
      <c r="D54" s="728" t="str">
        <f>IF(基本情報入力シート!E86="","",基本情報入力シート!E86)</f>
        <v/>
      </c>
      <c r="E54" s="728" t="str">
        <f>IF(基本情報入力シート!F86="","",基本情報入力シート!F86)</f>
        <v/>
      </c>
      <c r="F54" s="728" t="str">
        <f>IF(基本情報入力シート!G86="","",基本情報入力シート!G86)</f>
        <v/>
      </c>
      <c r="G54" s="728" t="str">
        <f>IF(基本情報入力シート!H86="","",基本情報入力シート!H86)</f>
        <v/>
      </c>
      <c r="H54" s="728" t="str">
        <f>IF(基本情報入力シート!I86="","",基本情報入力シート!I86)</f>
        <v/>
      </c>
      <c r="I54" s="728" t="str">
        <f>IF(基本情報入力シート!J86="","",基本情報入力シート!J86)</f>
        <v/>
      </c>
      <c r="J54" s="728" t="str">
        <f>IF(基本情報入力シート!K86="","",基本情報入力シート!K86)</f>
        <v/>
      </c>
      <c r="K54" s="729" t="str">
        <f>IF(基本情報入力シート!L86="","",基本情報入力シート!L86)</f>
        <v/>
      </c>
      <c r="L54" s="726" t="str">
        <f>IF(基本情報入力シート!M86="","",基本情報入力シート!M86)</f>
        <v/>
      </c>
      <c r="M54" s="726" t="str">
        <f>IF(基本情報入力シート!R86="","",基本情報入力シート!R86)</f>
        <v/>
      </c>
      <c r="N54" s="726" t="str">
        <f>IF(基本情報入力シート!W86="","",基本情報入力シート!W86)</f>
        <v/>
      </c>
      <c r="O54" s="726" t="str">
        <f>IF(基本情報入力シート!X86="","",基本情報入力シート!X86)</f>
        <v/>
      </c>
      <c r="P54" s="730" t="str">
        <f>IF(基本情報入力シート!Y86="","",基本情報入力シート!Y86)</f>
        <v/>
      </c>
      <c r="Q54" s="731" t="str">
        <f>IF(基本情報入力シート!Z86="","",基本情報入力シート!Z86)</f>
        <v/>
      </c>
      <c r="R54" s="732" t="str">
        <f>IF(基本情報入力シート!AA86="","",基本情報入力シート!AA86)</f>
        <v/>
      </c>
      <c r="S54" s="168"/>
      <c r="T54" s="169"/>
      <c r="U54" s="733" t="str">
        <f>IF(P54="","",VLOOKUP(P54,数式用!$A$5:$I$28,MATCH(T54,数式用!$C$4:$G$4,0)+2,0))</f>
        <v/>
      </c>
      <c r="V54" s="734" t="s">
        <v>257</v>
      </c>
      <c r="W54" s="170"/>
      <c r="X54" s="735" t="s">
        <v>258</v>
      </c>
      <c r="Y54" s="170"/>
      <c r="Z54" s="735" t="s">
        <v>259</v>
      </c>
      <c r="AA54" s="170"/>
      <c r="AB54" s="735" t="s">
        <v>258</v>
      </c>
      <c r="AC54" s="170"/>
      <c r="AD54" s="735" t="s">
        <v>260</v>
      </c>
      <c r="AE54" s="736" t="s">
        <v>261</v>
      </c>
      <c r="AF54" s="737" t="str">
        <f t="shared" si="2"/>
        <v/>
      </c>
      <c r="AG54" s="740" t="s">
        <v>262</v>
      </c>
      <c r="AH54" s="739" t="str">
        <f t="shared" si="0"/>
        <v/>
      </c>
    </row>
    <row r="55" spans="1:34" ht="36.75" customHeight="1">
      <c r="A55" s="726">
        <f t="shared" si="3"/>
        <v>44</v>
      </c>
      <c r="B55" s="727" t="str">
        <f>IF(基本情報入力シート!C87="","",基本情報入力シート!C87)</f>
        <v/>
      </c>
      <c r="C55" s="728" t="str">
        <f>IF(基本情報入力シート!D87="","",基本情報入力シート!D87)</f>
        <v/>
      </c>
      <c r="D55" s="728" t="str">
        <f>IF(基本情報入力シート!E87="","",基本情報入力シート!E87)</f>
        <v/>
      </c>
      <c r="E55" s="728" t="str">
        <f>IF(基本情報入力シート!F87="","",基本情報入力シート!F87)</f>
        <v/>
      </c>
      <c r="F55" s="728" t="str">
        <f>IF(基本情報入力シート!G87="","",基本情報入力シート!G87)</f>
        <v/>
      </c>
      <c r="G55" s="728" t="str">
        <f>IF(基本情報入力シート!H87="","",基本情報入力シート!H87)</f>
        <v/>
      </c>
      <c r="H55" s="728" t="str">
        <f>IF(基本情報入力シート!I87="","",基本情報入力シート!I87)</f>
        <v/>
      </c>
      <c r="I55" s="728" t="str">
        <f>IF(基本情報入力シート!J87="","",基本情報入力シート!J87)</f>
        <v/>
      </c>
      <c r="J55" s="728" t="str">
        <f>IF(基本情報入力シート!K87="","",基本情報入力シート!K87)</f>
        <v/>
      </c>
      <c r="K55" s="729" t="str">
        <f>IF(基本情報入力シート!L87="","",基本情報入力シート!L87)</f>
        <v/>
      </c>
      <c r="L55" s="726" t="str">
        <f>IF(基本情報入力シート!M87="","",基本情報入力シート!M87)</f>
        <v/>
      </c>
      <c r="M55" s="726" t="str">
        <f>IF(基本情報入力シート!R87="","",基本情報入力シート!R87)</f>
        <v/>
      </c>
      <c r="N55" s="726" t="str">
        <f>IF(基本情報入力シート!W87="","",基本情報入力シート!W87)</f>
        <v/>
      </c>
      <c r="O55" s="726" t="str">
        <f>IF(基本情報入力シート!X87="","",基本情報入力シート!X87)</f>
        <v/>
      </c>
      <c r="P55" s="730" t="str">
        <f>IF(基本情報入力シート!Y87="","",基本情報入力シート!Y87)</f>
        <v/>
      </c>
      <c r="Q55" s="731" t="str">
        <f>IF(基本情報入力シート!Z87="","",基本情報入力シート!Z87)</f>
        <v/>
      </c>
      <c r="R55" s="732" t="str">
        <f>IF(基本情報入力シート!AA87="","",基本情報入力シート!AA87)</f>
        <v/>
      </c>
      <c r="S55" s="168"/>
      <c r="T55" s="169"/>
      <c r="U55" s="733" t="str">
        <f>IF(P55="","",VLOOKUP(P55,数式用!$A$5:$I$28,MATCH(T55,数式用!$C$4:$G$4,0)+2,0))</f>
        <v/>
      </c>
      <c r="V55" s="734" t="s">
        <v>257</v>
      </c>
      <c r="W55" s="170"/>
      <c r="X55" s="735" t="s">
        <v>258</v>
      </c>
      <c r="Y55" s="170"/>
      <c r="Z55" s="735" t="s">
        <v>259</v>
      </c>
      <c r="AA55" s="170"/>
      <c r="AB55" s="735" t="s">
        <v>258</v>
      </c>
      <c r="AC55" s="170"/>
      <c r="AD55" s="735" t="s">
        <v>260</v>
      </c>
      <c r="AE55" s="736" t="s">
        <v>261</v>
      </c>
      <c r="AF55" s="737" t="str">
        <f t="shared" si="2"/>
        <v/>
      </c>
      <c r="AG55" s="740" t="s">
        <v>262</v>
      </c>
      <c r="AH55" s="739" t="str">
        <f t="shared" si="0"/>
        <v/>
      </c>
    </row>
    <row r="56" spans="1:34" ht="36.75" customHeight="1">
      <c r="A56" s="726">
        <f t="shared" si="3"/>
        <v>45</v>
      </c>
      <c r="B56" s="727" t="str">
        <f>IF(基本情報入力シート!C88="","",基本情報入力シート!C88)</f>
        <v/>
      </c>
      <c r="C56" s="728" t="str">
        <f>IF(基本情報入力シート!D88="","",基本情報入力シート!D88)</f>
        <v/>
      </c>
      <c r="D56" s="728" t="str">
        <f>IF(基本情報入力シート!E88="","",基本情報入力シート!E88)</f>
        <v/>
      </c>
      <c r="E56" s="728" t="str">
        <f>IF(基本情報入力シート!F88="","",基本情報入力シート!F88)</f>
        <v/>
      </c>
      <c r="F56" s="728" t="str">
        <f>IF(基本情報入力シート!G88="","",基本情報入力シート!G88)</f>
        <v/>
      </c>
      <c r="G56" s="728" t="str">
        <f>IF(基本情報入力シート!H88="","",基本情報入力シート!H88)</f>
        <v/>
      </c>
      <c r="H56" s="728" t="str">
        <f>IF(基本情報入力シート!I88="","",基本情報入力シート!I88)</f>
        <v/>
      </c>
      <c r="I56" s="728" t="str">
        <f>IF(基本情報入力シート!J88="","",基本情報入力シート!J88)</f>
        <v/>
      </c>
      <c r="J56" s="728" t="str">
        <f>IF(基本情報入力シート!K88="","",基本情報入力シート!K88)</f>
        <v/>
      </c>
      <c r="K56" s="729" t="str">
        <f>IF(基本情報入力シート!L88="","",基本情報入力シート!L88)</f>
        <v/>
      </c>
      <c r="L56" s="726" t="str">
        <f>IF(基本情報入力シート!M88="","",基本情報入力シート!M88)</f>
        <v/>
      </c>
      <c r="M56" s="726" t="str">
        <f>IF(基本情報入力シート!R88="","",基本情報入力シート!R88)</f>
        <v/>
      </c>
      <c r="N56" s="726" t="str">
        <f>IF(基本情報入力シート!W88="","",基本情報入力シート!W88)</f>
        <v/>
      </c>
      <c r="O56" s="726" t="str">
        <f>IF(基本情報入力シート!X88="","",基本情報入力シート!X88)</f>
        <v/>
      </c>
      <c r="P56" s="730" t="str">
        <f>IF(基本情報入力シート!Y88="","",基本情報入力シート!Y88)</f>
        <v/>
      </c>
      <c r="Q56" s="731" t="str">
        <f>IF(基本情報入力シート!Z88="","",基本情報入力シート!Z88)</f>
        <v/>
      </c>
      <c r="R56" s="732" t="str">
        <f>IF(基本情報入力シート!AA88="","",基本情報入力シート!AA88)</f>
        <v/>
      </c>
      <c r="S56" s="168"/>
      <c r="T56" s="169"/>
      <c r="U56" s="733" t="str">
        <f>IF(P56="","",VLOOKUP(P56,数式用!$A$5:$I$28,MATCH(T56,数式用!$C$4:$G$4,0)+2,0))</f>
        <v/>
      </c>
      <c r="V56" s="734" t="s">
        <v>257</v>
      </c>
      <c r="W56" s="170"/>
      <c r="X56" s="735" t="s">
        <v>258</v>
      </c>
      <c r="Y56" s="170"/>
      <c r="Z56" s="735" t="s">
        <v>259</v>
      </c>
      <c r="AA56" s="170"/>
      <c r="AB56" s="735" t="s">
        <v>258</v>
      </c>
      <c r="AC56" s="170"/>
      <c r="AD56" s="735" t="s">
        <v>260</v>
      </c>
      <c r="AE56" s="736" t="s">
        <v>261</v>
      </c>
      <c r="AF56" s="737" t="str">
        <f t="shared" si="2"/>
        <v/>
      </c>
      <c r="AG56" s="740" t="s">
        <v>262</v>
      </c>
      <c r="AH56" s="739" t="str">
        <f t="shared" si="0"/>
        <v/>
      </c>
    </row>
    <row r="57" spans="1:34" ht="36.75" customHeight="1">
      <c r="A57" s="726">
        <f t="shared" si="3"/>
        <v>46</v>
      </c>
      <c r="B57" s="727" t="str">
        <f>IF(基本情報入力シート!C89="","",基本情報入力シート!C89)</f>
        <v/>
      </c>
      <c r="C57" s="728" t="str">
        <f>IF(基本情報入力シート!D89="","",基本情報入力シート!D89)</f>
        <v/>
      </c>
      <c r="D57" s="728" t="str">
        <f>IF(基本情報入力シート!E89="","",基本情報入力シート!E89)</f>
        <v/>
      </c>
      <c r="E57" s="728" t="str">
        <f>IF(基本情報入力シート!F89="","",基本情報入力シート!F89)</f>
        <v/>
      </c>
      <c r="F57" s="728" t="str">
        <f>IF(基本情報入力シート!G89="","",基本情報入力シート!G89)</f>
        <v/>
      </c>
      <c r="G57" s="728" t="str">
        <f>IF(基本情報入力シート!H89="","",基本情報入力シート!H89)</f>
        <v/>
      </c>
      <c r="H57" s="728" t="str">
        <f>IF(基本情報入力シート!I89="","",基本情報入力シート!I89)</f>
        <v/>
      </c>
      <c r="I57" s="728" t="str">
        <f>IF(基本情報入力シート!J89="","",基本情報入力シート!J89)</f>
        <v/>
      </c>
      <c r="J57" s="728" t="str">
        <f>IF(基本情報入力シート!K89="","",基本情報入力シート!K89)</f>
        <v/>
      </c>
      <c r="K57" s="729" t="str">
        <f>IF(基本情報入力シート!L89="","",基本情報入力シート!L89)</f>
        <v/>
      </c>
      <c r="L57" s="726" t="str">
        <f>IF(基本情報入力シート!M89="","",基本情報入力シート!M89)</f>
        <v/>
      </c>
      <c r="M57" s="726" t="str">
        <f>IF(基本情報入力シート!R89="","",基本情報入力シート!R89)</f>
        <v/>
      </c>
      <c r="N57" s="726" t="str">
        <f>IF(基本情報入力シート!W89="","",基本情報入力シート!W89)</f>
        <v/>
      </c>
      <c r="O57" s="726" t="str">
        <f>IF(基本情報入力シート!X89="","",基本情報入力シート!X89)</f>
        <v/>
      </c>
      <c r="P57" s="730" t="str">
        <f>IF(基本情報入力シート!Y89="","",基本情報入力シート!Y89)</f>
        <v/>
      </c>
      <c r="Q57" s="731" t="str">
        <f>IF(基本情報入力シート!Z89="","",基本情報入力シート!Z89)</f>
        <v/>
      </c>
      <c r="R57" s="732" t="str">
        <f>IF(基本情報入力シート!AA89="","",基本情報入力シート!AA89)</f>
        <v/>
      </c>
      <c r="S57" s="168"/>
      <c r="T57" s="169"/>
      <c r="U57" s="733" t="str">
        <f>IF(P57="","",VLOOKUP(P57,数式用!$A$5:$I$28,MATCH(T57,数式用!$C$4:$G$4,0)+2,0))</f>
        <v/>
      </c>
      <c r="V57" s="734" t="s">
        <v>257</v>
      </c>
      <c r="W57" s="170"/>
      <c r="X57" s="735" t="s">
        <v>258</v>
      </c>
      <c r="Y57" s="170"/>
      <c r="Z57" s="735" t="s">
        <v>259</v>
      </c>
      <c r="AA57" s="170"/>
      <c r="AB57" s="735" t="s">
        <v>258</v>
      </c>
      <c r="AC57" s="170"/>
      <c r="AD57" s="735" t="s">
        <v>260</v>
      </c>
      <c r="AE57" s="736" t="s">
        <v>261</v>
      </c>
      <c r="AF57" s="737" t="str">
        <f t="shared" si="2"/>
        <v/>
      </c>
      <c r="AG57" s="740" t="s">
        <v>262</v>
      </c>
      <c r="AH57" s="739" t="str">
        <f t="shared" si="0"/>
        <v/>
      </c>
    </row>
    <row r="58" spans="1:34" ht="36.75" customHeight="1">
      <c r="A58" s="726">
        <f t="shared" si="3"/>
        <v>47</v>
      </c>
      <c r="B58" s="727" t="str">
        <f>IF(基本情報入力シート!C90="","",基本情報入力シート!C90)</f>
        <v/>
      </c>
      <c r="C58" s="728" t="str">
        <f>IF(基本情報入力シート!D90="","",基本情報入力シート!D90)</f>
        <v/>
      </c>
      <c r="D58" s="728" t="str">
        <f>IF(基本情報入力シート!E90="","",基本情報入力シート!E90)</f>
        <v/>
      </c>
      <c r="E58" s="728" t="str">
        <f>IF(基本情報入力シート!F90="","",基本情報入力シート!F90)</f>
        <v/>
      </c>
      <c r="F58" s="728" t="str">
        <f>IF(基本情報入力シート!G90="","",基本情報入力シート!G90)</f>
        <v/>
      </c>
      <c r="G58" s="728" t="str">
        <f>IF(基本情報入力シート!H90="","",基本情報入力シート!H90)</f>
        <v/>
      </c>
      <c r="H58" s="728" t="str">
        <f>IF(基本情報入力シート!I90="","",基本情報入力シート!I90)</f>
        <v/>
      </c>
      <c r="I58" s="728" t="str">
        <f>IF(基本情報入力シート!J90="","",基本情報入力シート!J90)</f>
        <v/>
      </c>
      <c r="J58" s="728" t="str">
        <f>IF(基本情報入力シート!K90="","",基本情報入力シート!K90)</f>
        <v/>
      </c>
      <c r="K58" s="729" t="str">
        <f>IF(基本情報入力シート!L90="","",基本情報入力シート!L90)</f>
        <v/>
      </c>
      <c r="L58" s="726" t="str">
        <f>IF(基本情報入力シート!M90="","",基本情報入力シート!M90)</f>
        <v/>
      </c>
      <c r="M58" s="726" t="str">
        <f>IF(基本情報入力シート!R90="","",基本情報入力シート!R90)</f>
        <v/>
      </c>
      <c r="N58" s="726" t="str">
        <f>IF(基本情報入力シート!W90="","",基本情報入力シート!W90)</f>
        <v/>
      </c>
      <c r="O58" s="726" t="str">
        <f>IF(基本情報入力シート!X90="","",基本情報入力シート!X90)</f>
        <v/>
      </c>
      <c r="P58" s="730" t="str">
        <f>IF(基本情報入力シート!Y90="","",基本情報入力シート!Y90)</f>
        <v/>
      </c>
      <c r="Q58" s="731" t="str">
        <f>IF(基本情報入力シート!Z90="","",基本情報入力シート!Z90)</f>
        <v/>
      </c>
      <c r="R58" s="732" t="str">
        <f>IF(基本情報入力シート!AA90="","",基本情報入力シート!AA90)</f>
        <v/>
      </c>
      <c r="S58" s="168"/>
      <c r="T58" s="169"/>
      <c r="U58" s="733" t="str">
        <f>IF(P58="","",VLOOKUP(P58,数式用!$A$5:$I$28,MATCH(T58,数式用!$C$4:$G$4,0)+2,0))</f>
        <v/>
      </c>
      <c r="V58" s="734" t="s">
        <v>257</v>
      </c>
      <c r="W58" s="170"/>
      <c r="X58" s="735" t="s">
        <v>258</v>
      </c>
      <c r="Y58" s="170"/>
      <c r="Z58" s="735" t="s">
        <v>259</v>
      </c>
      <c r="AA58" s="170"/>
      <c r="AB58" s="735" t="s">
        <v>258</v>
      </c>
      <c r="AC58" s="170"/>
      <c r="AD58" s="735" t="s">
        <v>260</v>
      </c>
      <c r="AE58" s="736" t="s">
        <v>261</v>
      </c>
      <c r="AF58" s="737" t="str">
        <f t="shared" si="2"/>
        <v/>
      </c>
      <c r="AG58" s="740" t="s">
        <v>262</v>
      </c>
      <c r="AH58" s="739" t="str">
        <f t="shared" si="0"/>
        <v/>
      </c>
    </row>
    <row r="59" spans="1:34" ht="36.75" customHeight="1">
      <c r="A59" s="726">
        <f t="shared" si="3"/>
        <v>48</v>
      </c>
      <c r="B59" s="727" t="str">
        <f>IF(基本情報入力シート!C91="","",基本情報入力シート!C91)</f>
        <v/>
      </c>
      <c r="C59" s="728" t="str">
        <f>IF(基本情報入力シート!D91="","",基本情報入力シート!D91)</f>
        <v/>
      </c>
      <c r="D59" s="728" t="str">
        <f>IF(基本情報入力シート!E91="","",基本情報入力シート!E91)</f>
        <v/>
      </c>
      <c r="E59" s="728" t="str">
        <f>IF(基本情報入力シート!F91="","",基本情報入力シート!F91)</f>
        <v/>
      </c>
      <c r="F59" s="728" t="str">
        <f>IF(基本情報入力シート!G91="","",基本情報入力シート!G91)</f>
        <v/>
      </c>
      <c r="G59" s="728" t="str">
        <f>IF(基本情報入力シート!H91="","",基本情報入力シート!H91)</f>
        <v/>
      </c>
      <c r="H59" s="728" t="str">
        <f>IF(基本情報入力シート!I91="","",基本情報入力シート!I91)</f>
        <v/>
      </c>
      <c r="I59" s="728" t="str">
        <f>IF(基本情報入力シート!J91="","",基本情報入力シート!J91)</f>
        <v/>
      </c>
      <c r="J59" s="728" t="str">
        <f>IF(基本情報入力シート!K91="","",基本情報入力シート!K91)</f>
        <v/>
      </c>
      <c r="K59" s="729" t="str">
        <f>IF(基本情報入力シート!L91="","",基本情報入力シート!L91)</f>
        <v/>
      </c>
      <c r="L59" s="726" t="str">
        <f>IF(基本情報入力シート!M91="","",基本情報入力シート!M91)</f>
        <v/>
      </c>
      <c r="M59" s="726" t="str">
        <f>IF(基本情報入力シート!R91="","",基本情報入力シート!R91)</f>
        <v/>
      </c>
      <c r="N59" s="726" t="str">
        <f>IF(基本情報入力シート!W91="","",基本情報入力シート!W91)</f>
        <v/>
      </c>
      <c r="O59" s="726" t="str">
        <f>IF(基本情報入力シート!X91="","",基本情報入力シート!X91)</f>
        <v/>
      </c>
      <c r="P59" s="730" t="str">
        <f>IF(基本情報入力シート!Y91="","",基本情報入力シート!Y91)</f>
        <v/>
      </c>
      <c r="Q59" s="731" t="str">
        <f>IF(基本情報入力シート!Z91="","",基本情報入力シート!Z91)</f>
        <v/>
      </c>
      <c r="R59" s="732" t="str">
        <f>IF(基本情報入力シート!AA91="","",基本情報入力シート!AA91)</f>
        <v/>
      </c>
      <c r="S59" s="168"/>
      <c r="T59" s="169"/>
      <c r="U59" s="733" t="str">
        <f>IF(P59="","",VLOOKUP(P59,数式用!$A$5:$I$28,MATCH(T59,数式用!$C$4:$G$4,0)+2,0))</f>
        <v/>
      </c>
      <c r="V59" s="734" t="s">
        <v>257</v>
      </c>
      <c r="W59" s="170"/>
      <c r="X59" s="735" t="s">
        <v>258</v>
      </c>
      <c r="Y59" s="170"/>
      <c r="Z59" s="735" t="s">
        <v>259</v>
      </c>
      <c r="AA59" s="170"/>
      <c r="AB59" s="735" t="s">
        <v>258</v>
      </c>
      <c r="AC59" s="170"/>
      <c r="AD59" s="735" t="s">
        <v>260</v>
      </c>
      <c r="AE59" s="736" t="s">
        <v>261</v>
      </c>
      <c r="AF59" s="737" t="str">
        <f t="shared" si="2"/>
        <v/>
      </c>
      <c r="AG59" s="740" t="s">
        <v>262</v>
      </c>
      <c r="AH59" s="739" t="str">
        <f t="shared" si="0"/>
        <v/>
      </c>
    </row>
    <row r="60" spans="1:34" ht="36.75" customHeight="1">
      <c r="A60" s="726">
        <f t="shared" si="3"/>
        <v>49</v>
      </c>
      <c r="B60" s="727" t="str">
        <f>IF(基本情報入力シート!C92="","",基本情報入力シート!C92)</f>
        <v/>
      </c>
      <c r="C60" s="728" t="str">
        <f>IF(基本情報入力シート!D92="","",基本情報入力シート!D92)</f>
        <v/>
      </c>
      <c r="D60" s="728" t="str">
        <f>IF(基本情報入力シート!E92="","",基本情報入力シート!E92)</f>
        <v/>
      </c>
      <c r="E60" s="728" t="str">
        <f>IF(基本情報入力シート!F92="","",基本情報入力シート!F92)</f>
        <v/>
      </c>
      <c r="F60" s="728" t="str">
        <f>IF(基本情報入力シート!G92="","",基本情報入力シート!G92)</f>
        <v/>
      </c>
      <c r="G60" s="728" t="str">
        <f>IF(基本情報入力シート!H92="","",基本情報入力シート!H92)</f>
        <v/>
      </c>
      <c r="H60" s="728" t="str">
        <f>IF(基本情報入力シート!I92="","",基本情報入力シート!I92)</f>
        <v/>
      </c>
      <c r="I60" s="728" t="str">
        <f>IF(基本情報入力シート!J92="","",基本情報入力シート!J92)</f>
        <v/>
      </c>
      <c r="J60" s="728" t="str">
        <f>IF(基本情報入力シート!K92="","",基本情報入力シート!K92)</f>
        <v/>
      </c>
      <c r="K60" s="729" t="str">
        <f>IF(基本情報入力シート!L92="","",基本情報入力シート!L92)</f>
        <v/>
      </c>
      <c r="L60" s="726" t="str">
        <f>IF(基本情報入力シート!M92="","",基本情報入力シート!M92)</f>
        <v/>
      </c>
      <c r="M60" s="726" t="str">
        <f>IF(基本情報入力シート!R92="","",基本情報入力シート!R92)</f>
        <v/>
      </c>
      <c r="N60" s="726" t="str">
        <f>IF(基本情報入力シート!W92="","",基本情報入力シート!W92)</f>
        <v/>
      </c>
      <c r="O60" s="726" t="str">
        <f>IF(基本情報入力シート!X92="","",基本情報入力シート!X92)</f>
        <v/>
      </c>
      <c r="P60" s="730" t="str">
        <f>IF(基本情報入力シート!Y92="","",基本情報入力シート!Y92)</f>
        <v/>
      </c>
      <c r="Q60" s="731" t="str">
        <f>IF(基本情報入力シート!Z92="","",基本情報入力シート!Z92)</f>
        <v/>
      </c>
      <c r="R60" s="732" t="str">
        <f>IF(基本情報入力シート!AA92="","",基本情報入力シート!AA92)</f>
        <v/>
      </c>
      <c r="S60" s="168"/>
      <c r="T60" s="169"/>
      <c r="U60" s="733" t="str">
        <f>IF(P60="","",VLOOKUP(P60,数式用!$A$5:$I$28,MATCH(T60,数式用!$C$4:$G$4,0)+2,0))</f>
        <v/>
      </c>
      <c r="V60" s="734" t="s">
        <v>257</v>
      </c>
      <c r="W60" s="170"/>
      <c r="X60" s="735" t="s">
        <v>258</v>
      </c>
      <c r="Y60" s="170"/>
      <c r="Z60" s="735" t="s">
        <v>259</v>
      </c>
      <c r="AA60" s="170"/>
      <c r="AB60" s="735" t="s">
        <v>258</v>
      </c>
      <c r="AC60" s="170"/>
      <c r="AD60" s="735" t="s">
        <v>260</v>
      </c>
      <c r="AE60" s="736" t="s">
        <v>261</v>
      </c>
      <c r="AF60" s="737" t="str">
        <f t="shared" si="2"/>
        <v/>
      </c>
      <c r="AG60" s="740" t="s">
        <v>262</v>
      </c>
      <c r="AH60" s="739" t="str">
        <f t="shared" si="0"/>
        <v/>
      </c>
    </row>
    <row r="61" spans="1:34" ht="36.75" customHeight="1">
      <c r="A61" s="726">
        <f t="shared" si="3"/>
        <v>50</v>
      </c>
      <c r="B61" s="727" t="str">
        <f>IF(基本情報入力シート!C93="","",基本情報入力シート!C93)</f>
        <v/>
      </c>
      <c r="C61" s="728" t="str">
        <f>IF(基本情報入力シート!D93="","",基本情報入力シート!D93)</f>
        <v/>
      </c>
      <c r="D61" s="728" t="str">
        <f>IF(基本情報入力シート!E93="","",基本情報入力シート!E93)</f>
        <v/>
      </c>
      <c r="E61" s="728" t="str">
        <f>IF(基本情報入力シート!F93="","",基本情報入力シート!F93)</f>
        <v/>
      </c>
      <c r="F61" s="728" t="str">
        <f>IF(基本情報入力シート!G93="","",基本情報入力シート!G93)</f>
        <v/>
      </c>
      <c r="G61" s="728" t="str">
        <f>IF(基本情報入力シート!H93="","",基本情報入力シート!H93)</f>
        <v/>
      </c>
      <c r="H61" s="728" t="str">
        <f>IF(基本情報入力シート!I93="","",基本情報入力シート!I93)</f>
        <v/>
      </c>
      <c r="I61" s="728" t="str">
        <f>IF(基本情報入力シート!J93="","",基本情報入力シート!J93)</f>
        <v/>
      </c>
      <c r="J61" s="728" t="str">
        <f>IF(基本情報入力シート!K93="","",基本情報入力シート!K93)</f>
        <v/>
      </c>
      <c r="K61" s="729" t="str">
        <f>IF(基本情報入力シート!L93="","",基本情報入力シート!L93)</f>
        <v/>
      </c>
      <c r="L61" s="726" t="str">
        <f>IF(基本情報入力シート!M93="","",基本情報入力シート!M93)</f>
        <v/>
      </c>
      <c r="M61" s="726" t="str">
        <f>IF(基本情報入力シート!R93="","",基本情報入力シート!R93)</f>
        <v/>
      </c>
      <c r="N61" s="726" t="str">
        <f>IF(基本情報入力シート!W93="","",基本情報入力シート!W93)</f>
        <v/>
      </c>
      <c r="O61" s="726" t="str">
        <f>IF(基本情報入力シート!X93="","",基本情報入力シート!X93)</f>
        <v/>
      </c>
      <c r="P61" s="730" t="str">
        <f>IF(基本情報入力シート!Y93="","",基本情報入力シート!Y93)</f>
        <v/>
      </c>
      <c r="Q61" s="731" t="str">
        <f>IF(基本情報入力シート!Z93="","",基本情報入力シート!Z93)</f>
        <v/>
      </c>
      <c r="R61" s="732" t="str">
        <f>IF(基本情報入力シート!AA93="","",基本情報入力シート!AA93)</f>
        <v/>
      </c>
      <c r="S61" s="168"/>
      <c r="T61" s="169"/>
      <c r="U61" s="733" t="str">
        <f>IF(P61="","",VLOOKUP(P61,数式用!$A$5:$I$28,MATCH(T61,数式用!$C$4:$G$4,0)+2,0))</f>
        <v/>
      </c>
      <c r="V61" s="734" t="s">
        <v>257</v>
      </c>
      <c r="W61" s="170"/>
      <c r="X61" s="735" t="s">
        <v>258</v>
      </c>
      <c r="Y61" s="170"/>
      <c r="Z61" s="735" t="s">
        <v>259</v>
      </c>
      <c r="AA61" s="170"/>
      <c r="AB61" s="735" t="s">
        <v>258</v>
      </c>
      <c r="AC61" s="170"/>
      <c r="AD61" s="735" t="s">
        <v>260</v>
      </c>
      <c r="AE61" s="736" t="s">
        <v>261</v>
      </c>
      <c r="AF61" s="737" t="str">
        <f t="shared" si="2"/>
        <v/>
      </c>
      <c r="AG61" s="740" t="s">
        <v>262</v>
      </c>
      <c r="AH61" s="739" t="str">
        <f t="shared" si="0"/>
        <v/>
      </c>
    </row>
    <row r="62" spans="1:34" ht="36.75" customHeight="1">
      <c r="A62" s="726">
        <f t="shared" si="3"/>
        <v>51</v>
      </c>
      <c r="B62" s="727" t="str">
        <f>IF(基本情報入力シート!C94="","",基本情報入力シート!C94)</f>
        <v/>
      </c>
      <c r="C62" s="728" t="str">
        <f>IF(基本情報入力シート!D94="","",基本情報入力シート!D94)</f>
        <v/>
      </c>
      <c r="D62" s="728" t="str">
        <f>IF(基本情報入力シート!E94="","",基本情報入力シート!E94)</f>
        <v/>
      </c>
      <c r="E62" s="728" t="str">
        <f>IF(基本情報入力シート!F94="","",基本情報入力シート!F94)</f>
        <v/>
      </c>
      <c r="F62" s="728" t="str">
        <f>IF(基本情報入力シート!G94="","",基本情報入力シート!G94)</f>
        <v/>
      </c>
      <c r="G62" s="728" t="str">
        <f>IF(基本情報入力シート!H94="","",基本情報入力シート!H94)</f>
        <v/>
      </c>
      <c r="H62" s="728" t="str">
        <f>IF(基本情報入力シート!I94="","",基本情報入力シート!I94)</f>
        <v/>
      </c>
      <c r="I62" s="728" t="str">
        <f>IF(基本情報入力シート!J94="","",基本情報入力シート!J94)</f>
        <v/>
      </c>
      <c r="J62" s="728" t="str">
        <f>IF(基本情報入力シート!K94="","",基本情報入力シート!K94)</f>
        <v/>
      </c>
      <c r="K62" s="729" t="str">
        <f>IF(基本情報入力シート!L94="","",基本情報入力シート!L94)</f>
        <v/>
      </c>
      <c r="L62" s="726" t="str">
        <f>IF(基本情報入力シート!M94="","",基本情報入力シート!M94)</f>
        <v/>
      </c>
      <c r="M62" s="726" t="str">
        <f>IF(基本情報入力シート!R94="","",基本情報入力シート!R94)</f>
        <v/>
      </c>
      <c r="N62" s="726" t="str">
        <f>IF(基本情報入力シート!W94="","",基本情報入力シート!W94)</f>
        <v/>
      </c>
      <c r="O62" s="726" t="str">
        <f>IF(基本情報入力シート!X94="","",基本情報入力シート!X94)</f>
        <v/>
      </c>
      <c r="P62" s="730" t="str">
        <f>IF(基本情報入力シート!Y94="","",基本情報入力シート!Y94)</f>
        <v/>
      </c>
      <c r="Q62" s="731" t="str">
        <f>IF(基本情報入力シート!Z94="","",基本情報入力シート!Z94)</f>
        <v/>
      </c>
      <c r="R62" s="732" t="str">
        <f>IF(基本情報入力シート!AA94="","",基本情報入力シート!AA94)</f>
        <v/>
      </c>
      <c r="S62" s="168"/>
      <c r="T62" s="169"/>
      <c r="U62" s="733" t="str">
        <f>IF(P62="","",VLOOKUP(P62,数式用!$A$5:$I$28,MATCH(T62,数式用!$C$4:$G$4,0)+2,0))</f>
        <v/>
      </c>
      <c r="V62" s="734" t="s">
        <v>257</v>
      </c>
      <c r="W62" s="170"/>
      <c r="X62" s="735" t="s">
        <v>258</v>
      </c>
      <c r="Y62" s="170"/>
      <c r="Z62" s="735" t="s">
        <v>259</v>
      </c>
      <c r="AA62" s="170"/>
      <c r="AB62" s="735" t="s">
        <v>258</v>
      </c>
      <c r="AC62" s="170"/>
      <c r="AD62" s="735" t="s">
        <v>260</v>
      </c>
      <c r="AE62" s="736" t="s">
        <v>261</v>
      </c>
      <c r="AF62" s="737" t="str">
        <f t="shared" si="2"/>
        <v/>
      </c>
      <c r="AG62" s="740" t="s">
        <v>262</v>
      </c>
      <c r="AH62" s="739" t="str">
        <f t="shared" si="0"/>
        <v/>
      </c>
    </row>
    <row r="63" spans="1:34" ht="36.75" customHeight="1">
      <c r="A63" s="726">
        <f t="shared" si="3"/>
        <v>52</v>
      </c>
      <c r="B63" s="727" t="str">
        <f>IF(基本情報入力シート!C95="","",基本情報入力シート!C95)</f>
        <v/>
      </c>
      <c r="C63" s="728" t="str">
        <f>IF(基本情報入力シート!D95="","",基本情報入力シート!D95)</f>
        <v/>
      </c>
      <c r="D63" s="728" t="str">
        <f>IF(基本情報入力シート!E95="","",基本情報入力シート!E95)</f>
        <v/>
      </c>
      <c r="E63" s="728" t="str">
        <f>IF(基本情報入力シート!F95="","",基本情報入力シート!F95)</f>
        <v/>
      </c>
      <c r="F63" s="728" t="str">
        <f>IF(基本情報入力シート!G95="","",基本情報入力シート!G95)</f>
        <v/>
      </c>
      <c r="G63" s="728" t="str">
        <f>IF(基本情報入力シート!H95="","",基本情報入力シート!H95)</f>
        <v/>
      </c>
      <c r="H63" s="728" t="str">
        <f>IF(基本情報入力シート!I95="","",基本情報入力シート!I95)</f>
        <v/>
      </c>
      <c r="I63" s="728" t="str">
        <f>IF(基本情報入力シート!J95="","",基本情報入力シート!J95)</f>
        <v/>
      </c>
      <c r="J63" s="728" t="str">
        <f>IF(基本情報入力シート!K95="","",基本情報入力シート!K95)</f>
        <v/>
      </c>
      <c r="K63" s="729" t="str">
        <f>IF(基本情報入力シート!L95="","",基本情報入力シート!L95)</f>
        <v/>
      </c>
      <c r="L63" s="726" t="str">
        <f>IF(基本情報入力シート!M95="","",基本情報入力シート!M95)</f>
        <v/>
      </c>
      <c r="M63" s="726" t="str">
        <f>IF(基本情報入力シート!R95="","",基本情報入力シート!R95)</f>
        <v/>
      </c>
      <c r="N63" s="726" t="str">
        <f>IF(基本情報入力シート!W95="","",基本情報入力シート!W95)</f>
        <v/>
      </c>
      <c r="O63" s="726" t="str">
        <f>IF(基本情報入力シート!X95="","",基本情報入力シート!X95)</f>
        <v/>
      </c>
      <c r="P63" s="730" t="str">
        <f>IF(基本情報入力シート!Y95="","",基本情報入力シート!Y95)</f>
        <v/>
      </c>
      <c r="Q63" s="731" t="str">
        <f>IF(基本情報入力シート!Z95="","",基本情報入力シート!Z95)</f>
        <v/>
      </c>
      <c r="R63" s="732" t="str">
        <f>IF(基本情報入力シート!AA95="","",基本情報入力シート!AA95)</f>
        <v/>
      </c>
      <c r="S63" s="168"/>
      <c r="T63" s="169"/>
      <c r="U63" s="733" t="str">
        <f>IF(P63="","",VLOOKUP(P63,数式用!$A$5:$I$28,MATCH(T63,数式用!$C$4:$G$4,0)+2,0))</f>
        <v/>
      </c>
      <c r="V63" s="734" t="s">
        <v>257</v>
      </c>
      <c r="W63" s="170"/>
      <c r="X63" s="735" t="s">
        <v>258</v>
      </c>
      <c r="Y63" s="170"/>
      <c r="Z63" s="735" t="s">
        <v>259</v>
      </c>
      <c r="AA63" s="170"/>
      <c r="AB63" s="735" t="s">
        <v>258</v>
      </c>
      <c r="AC63" s="170"/>
      <c r="AD63" s="735" t="s">
        <v>260</v>
      </c>
      <c r="AE63" s="736" t="s">
        <v>261</v>
      </c>
      <c r="AF63" s="737" t="str">
        <f t="shared" si="2"/>
        <v/>
      </c>
      <c r="AG63" s="740" t="s">
        <v>262</v>
      </c>
      <c r="AH63" s="739" t="str">
        <f t="shared" si="0"/>
        <v/>
      </c>
    </row>
    <row r="64" spans="1:34" ht="36.75" customHeight="1">
      <c r="A64" s="726">
        <f t="shared" si="3"/>
        <v>53</v>
      </c>
      <c r="B64" s="727" t="str">
        <f>IF(基本情報入力シート!C96="","",基本情報入力シート!C96)</f>
        <v/>
      </c>
      <c r="C64" s="728" t="str">
        <f>IF(基本情報入力シート!D96="","",基本情報入力シート!D96)</f>
        <v/>
      </c>
      <c r="D64" s="728" t="str">
        <f>IF(基本情報入力シート!E96="","",基本情報入力シート!E96)</f>
        <v/>
      </c>
      <c r="E64" s="728" t="str">
        <f>IF(基本情報入力シート!F96="","",基本情報入力シート!F96)</f>
        <v/>
      </c>
      <c r="F64" s="728" t="str">
        <f>IF(基本情報入力シート!G96="","",基本情報入力シート!G96)</f>
        <v/>
      </c>
      <c r="G64" s="728" t="str">
        <f>IF(基本情報入力シート!H96="","",基本情報入力シート!H96)</f>
        <v/>
      </c>
      <c r="H64" s="728" t="str">
        <f>IF(基本情報入力シート!I96="","",基本情報入力シート!I96)</f>
        <v/>
      </c>
      <c r="I64" s="728" t="str">
        <f>IF(基本情報入力シート!J96="","",基本情報入力シート!J96)</f>
        <v/>
      </c>
      <c r="J64" s="728" t="str">
        <f>IF(基本情報入力シート!K96="","",基本情報入力シート!K96)</f>
        <v/>
      </c>
      <c r="K64" s="729" t="str">
        <f>IF(基本情報入力シート!L96="","",基本情報入力シート!L96)</f>
        <v/>
      </c>
      <c r="L64" s="726" t="str">
        <f>IF(基本情報入力シート!M96="","",基本情報入力シート!M96)</f>
        <v/>
      </c>
      <c r="M64" s="726" t="str">
        <f>IF(基本情報入力シート!R96="","",基本情報入力シート!R96)</f>
        <v/>
      </c>
      <c r="N64" s="726" t="str">
        <f>IF(基本情報入力シート!W96="","",基本情報入力シート!W96)</f>
        <v/>
      </c>
      <c r="O64" s="726" t="str">
        <f>IF(基本情報入力シート!X96="","",基本情報入力シート!X96)</f>
        <v/>
      </c>
      <c r="P64" s="730" t="str">
        <f>IF(基本情報入力シート!Y96="","",基本情報入力シート!Y96)</f>
        <v/>
      </c>
      <c r="Q64" s="731" t="str">
        <f>IF(基本情報入力シート!Z96="","",基本情報入力シート!Z96)</f>
        <v/>
      </c>
      <c r="R64" s="732" t="str">
        <f>IF(基本情報入力シート!AA96="","",基本情報入力シート!AA96)</f>
        <v/>
      </c>
      <c r="S64" s="168"/>
      <c r="T64" s="169"/>
      <c r="U64" s="733" t="str">
        <f>IF(P64="","",VLOOKUP(P64,数式用!$A$5:$I$28,MATCH(T64,数式用!$C$4:$G$4,0)+2,0))</f>
        <v/>
      </c>
      <c r="V64" s="734" t="s">
        <v>257</v>
      </c>
      <c r="W64" s="170"/>
      <c r="X64" s="735" t="s">
        <v>258</v>
      </c>
      <c r="Y64" s="170"/>
      <c r="Z64" s="735" t="s">
        <v>259</v>
      </c>
      <c r="AA64" s="170"/>
      <c r="AB64" s="735" t="s">
        <v>258</v>
      </c>
      <c r="AC64" s="170"/>
      <c r="AD64" s="735" t="s">
        <v>260</v>
      </c>
      <c r="AE64" s="736" t="s">
        <v>261</v>
      </c>
      <c r="AF64" s="737" t="str">
        <f t="shared" si="2"/>
        <v/>
      </c>
      <c r="AG64" s="740" t="s">
        <v>262</v>
      </c>
      <c r="AH64" s="739" t="str">
        <f t="shared" si="0"/>
        <v/>
      </c>
    </row>
    <row r="65" spans="1:34" ht="36.75" customHeight="1">
      <c r="A65" s="726">
        <f t="shared" si="3"/>
        <v>54</v>
      </c>
      <c r="B65" s="727" t="str">
        <f>IF(基本情報入力シート!C97="","",基本情報入力シート!C97)</f>
        <v/>
      </c>
      <c r="C65" s="728" t="str">
        <f>IF(基本情報入力シート!D97="","",基本情報入力シート!D97)</f>
        <v/>
      </c>
      <c r="D65" s="728" t="str">
        <f>IF(基本情報入力シート!E97="","",基本情報入力シート!E97)</f>
        <v/>
      </c>
      <c r="E65" s="728" t="str">
        <f>IF(基本情報入力シート!F97="","",基本情報入力シート!F97)</f>
        <v/>
      </c>
      <c r="F65" s="728" t="str">
        <f>IF(基本情報入力シート!G97="","",基本情報入力シート!G97)</f>
        <v/>
      </c>
      <c r="G65" s="728" t="str">
        <f>IF(基本情報入力シート!H97="","",基本情報入力シート!H97)</f>
        <v/>
      </c>
      <c r="H65" s="728" t="str">
        <f>IF(基本情報入力シート!I97="","",基本情報入力シート!I97)</f>
        <v/>
      </c>
      <c r="I65" s="728" t="str">
        <f>IF(基本情報入力シート!J97="","",基本情報入力シート!J97)</f>
        <v/>
      </c>
      <c r="J65" s="728" t="str">
        <f>IF(基本情報入力シート!K97="","",基本情報入力シート!K97)</f>
        <v/>
      </c>
      <c r="K65" s="729" t="str">
        <f>IF(基本情報入力シート!L97="","",基本情報入力シート!L97)</f>
        <v/>
      </c>
      <c r="L65" s="726" t="str">
        <f>IF(基本情報入力シート!M97="","",基本情報入力シート!M97)</f>
        <v/>
      </c>
      <c r="M65" s="726" t="str">
        <f>IF(基本情報入力シート!R97="","",基本情報入力シート!R97)</f>
        <v/>
      </c>
      <c r="N65" s="726" t="str">
        <f>IF(基本情報入力シート!W97="","",基本情報入力シート!W97)</f>
        <v/>
      </c>
      <c r="O65" s="726" t="str">
        <f>IF(基本情報入力シート!X97="","",基本情報入力シート!X97)</f>
        <v/>
      </c>
      <c r="P65" s="730" t="str">
        <f>IF(基本情報入力シート!Y97="","",基本情報入力シート!Y97)</f>
        <v/>
      </c>
      <c r="Q65" s="731" t="str">
        <f>IF(基本情報入力シート!Z97="","",基本情報入力シート!Z97)</f>
        <v/>
      </c>
      <c r="R65" s="732" t="str">
        <f>IF(基本情報入力シート!AA97="","",基本情報入力シート!AA97)</f>
        <v/>
      </c>
      <c r="S65" s="168"/>
      <c r="T65" s="169"/>
      <c r="U65" s="733" t="str">
        <f>IF(P65="","",VLOOKUP(P65,数式用!$A$5:$I$28,MATCH(T65,数式用!$C$4:$G$4,0)+2,0))</f>
        <v/>
      </c>
      <c r="V65" s="734" t="s">
        <v>257</v>
      </c>
      <c r="W65" s="170"/>
      <c r="X65" s="735" t="s">
        <v>258</v>
      </c>
      <c r="Y65" s="170"/>
      <c r="Z65" s="735" t="s">
        <v>259</v>
      </c>
      <c r="AA65" s="170"/>
      <c r="AB65" s="735" t="s">
        <v>258</v>
      </c>
      <c r="AC65" s="170"/>
      <c r="AD65" s="735" t="s">
        <v>260</v>
      </c>
      <c r="AE65" s="736" t="s">
        <v>261</v>
      </c>
      <c r="AF65" s="737" t="str">
        <f t="shared" si="2"/>
        <v/>
      </c>
      <c r="AG65" s="740" t="s">
        <v>262</v>
      </c>
      <c r="AH65" s="739" t="str">
        <f t="shared" si="0"/>
        <v/>
      </c>
    </row>
    <row r="66" spans="1:34" ht="36.75" customHeight="1">
      <c r="A66" s="726">
        <f t="shared" si="3"/>
        <v>55</v>
      </c>
      <c r="B66" s="727" t="str">
        <f>IF(基本情報入力シート!C98="","",基本情報入力シート!C98)</f>
        <v/>
      </c>
      <c r="C66" s="728" t="str">
        <f>IF(基本情報入力シート!D98="","",基本情報入力シート!D98)</f>
        <v/>
      </c>
      <c r="D66" s="728" t="str">
        <f>IF(基本情報入力シート!E98="","",基本情報入力シート!E98)</f>
        <v/>
      </c>
      <c r="E66" s="728" t="str">
        <f>IF(基本情報入力シート!F98="","",基本情報入力シート!F98)</f>
        <v/>
      </c>
      <c r="F66" s="728" t="str">
        <f>IF(基本情報入力シート!G98="","",基本情報入力シート!G98)</f>
        <v/>
      </c>
      <c r="G66" s="728" t="str">
        <f>IF(基本情報入力シート!H98="","",基本情報入力シート!H98)</f>
        <v/>
      </c>
      <c r="H66" s="728" t="str">
        <f>IF(基本情報入力シート!I98="","",基本情報入力シート!I98)</f>
        <v/>
      </c>
      <c r="I66" s="728" t="str">
        <f>IF(基本情報入力シート!J98="","",基本情報入力シート!J98)</f>
        <v/>
      </c>
      <c r="J66" s="728" t="str">
        <f>IF(基本情報入力シート!K98="","",基本情報入力シート!K98)</f>
        <v/>
      </c>
      <c r="K66" s="729" t="str">
        <f>IF(基本情報入力シート!L98="","",基本情報入力シート!L98)</f>
        <v/>
      </c>
      <c r="L66" s="726" t="str">
        <f>IF(基本情報入力シート!M98="","",基本情報入力シート!M98)</f>
        <v/>
      </c>
      <c r="M66" s="726" t="str">
        <f>IF(基本情報入力シート!R98="","",基本情報入力シート!R98)</f>
        <v/>
      </c>
      <c r="N66" s="726" t="str">
        <f>IF(基本情報入力シート!W98="","",基本情報入力シート!W98)</f>
        <v/>
      </c>
      <c r="O66" s="726" t="str">
        <f>IF(基本情報入力シート!X98="","",基本情報入力シート!X98)</f>
        <v/>
      </c>
      <c r="P66" s="730" t="str">
        <f>IF(基本情報入力シート!Y98="","",基本情報入力シート!Y98)</f>
        <v/>
      </c>
      <c r="Q66" s="731" t="str">
        <f>IF(基本情報入力シート!Z98="","",基本情報入力シート!Z98)</f>
        <v/>
      </c>
      <c r="R66" s="732" t="str">
        <f>IF(基本情報入力シート!AA98="","",基本情報入力シート!AA98)</f>
        <v/>
      </c>
      <c r="S66" s="168"/>
      <c r="T66" s="169"/>
      <c r="U66" s="733" t="str">
        <f>IF(P66="","",VLOOKUP(P66,数式用!$A$5:$I$28,MATCH(T66,数式用!$C$4:$G$4,0)+2,0))</f>
        <v/>
      </c>
      <c r="V66" s="734" t="s">
        <v>257</v>
      </c>
      <c r="W66" s="170"/>
      <c r="X66" s="735" t="s">
        <v>258</v>
      </c>
      <c r="Y66" s="170"/>
      <c r="Z66" s="735" t="s">
        <v>259</v>
      </c>
      <c r="AA66" s="170"/>
      <c r="AB66" s="735" t="s">
        <v>258</v>
      </c>
      <c r="AC66" s="170"/>
      <c r="AD66" s="735" t="s">
        <v>260</v>
      </c>
      <c r="AE66" s="736" t="s">
        <v>261</v>
      </c>
      <c r="AF66" s="737" t="str">
        <f t="shared" si="2"/>
        <v/>
      </c>
      <c r="AG66" s="740" t="s">
        <v>262</v>
      </c>
      <c r="AH66" s="739" t="str">
        <f t="shared" si="0"/>
        <v/>
      </c>
    </row>
    <row r="67" spans="1:34" ht="36.75" customHeight="1">
      <c r="A67" s="726">
        <f t="shared" si="3"/>
        <v>56</v>
      </c>
      <c r="B67" s="727" t="str">
        <f>IF(基本情報入力シート!C99="","",基本情報入力シート!C99)</f>
        <v/>
      </c>
      <c r="C67" s="728" t="str">
        <f>IF(基本情報入力シート!D99="","",基本情報入力シート!D99)</f>
        <v/>
      </c>
      <c r="D67" s="728" t="str">
        <f>IF(基本情報入力シート!E99="","",基本情報入力シート!E99)</f>
        <v/>
      </c>
      <c r="E67" s="728" t="str">
        <f>IF(基本情報入力シート!F99="","",基本情報入力シート!F99)</f>
        <v/>
      </c>
      <c r="F67" s="728" t="str">
        <f>IF(基本情報入力シート!G99="","",基本情報入力シート!G99)</f>
        <v/>
      </c>
      <c r="G67" s="728" t="str">
        <f>IF(基本情報入力シート!H99="","",基本情報入力シート!H99)</f>
        <v/>
      </c>
      <c r="H67" s="728" t="str">
        <f>IF(基本情報入力シート!I99="","",基本情報入力シート!I99)</f>
        <v/>
      </c>
      <c r="I67" s="728" t="str">
        <f>IF(基本情報入力シート!J99="","",基本情報入力シート!J99)</f>
        <v/>
      </c>
      <c r="J67" s="728" t="str">
        <f>IF(基本情報入力シート!K99="","",基本情報入力シート!K99)</f>
        <v/>
      </c>
      <c r="K67" s="729" t="str">
        <f>IF(基本情報入力シート!L99="","",基本情報入力シート!L99)</f>
        <v/>
      </c>
      <c r="L67" s="726" t="str">
        <f>IF(基本情報入力シート!M99="","",基本情報入力シート!M99)</f>
        <v/>
      </c>
      <c r="M67" s="726" t="str">
        <f>IF(基本情報入力シート!R99="","",基本情報入力シート!R99)</f>
        <v/>
      </c>
      <c r="N67" s="726" t="str">
        <f>IF(基本情報入力シート!W99="","",基本情報入力シート!W99)</f>
        <v/>
      </c>
      <c r="O67" s="726" t="str">
        <f>IF(基本情報入力シート!X99="","",基本情報入力シート!X99)</f>
        <v/>
      </c>
      <c r="P67" s="730" t="str">
        <f>IF(基本情報入力シート!Y99="","",基本情報入力シート!Y99)</f>
        <v/>
      </c>
      <c r="Q67" s="731" t="str">
        <f>IF(基本情報入力シート!Z99="","",基本情報入力シート!Z99)</f>
        <v/>
      </c>
      <c r="R67" s="732" t="str">
        <f>IF(基本情報入力シート!AA99="","",基本情報入力シート!AA99)</f>
        <v/>
      </c>
      <c r="S67" s="168"/>
      <c r="T67" s="169"/>
      <c r="U67" s="733" t="str">
        <f>IF(P67="","",VLOOKUP(P67,数式用!$A$5:$I$28,MATCH(T67,数式用!$C$4:$G$4,0)+2,0))</f>
        <v/>
      </c>
      <c r="V67" s="734" t="s">
        <v>257</v>
      </c>
      <c r="W67" s="170"/>
      <c r="X67" s="735" t="s">
        <v>258</v>
      </c>
      <c r="Y67" s="170"/>
      <c r="Z67" s="735" t="s">
        <v>259</v>
      </c>
      <c r="AA67" s="170"/>
      <c r="AB67" s="735" t="s">
        <v>258</v>
      </c>
      <c r="AC67" s="170"/>
      <c r="AD67" s="735" t="s">
        <v>260</v>
      </c>
      <c r="AE67" s="736" t="s">
        <v>261</v>
      </c>
      <c r="AF67" s="737" t="str">
        <f t="shared" si="2"/>
        <v/>
      </c>
      <c r="AG67" s="740" t="s">
        <v>262</v>
      </c>
      <c r="AH67" s="739" t="str">
        <f t="shared" si="0"/>
        <v/>
      </c>
    </row>
    <row r="68" spans="1:34" ht="36.75" customHeight="1">
      <c r="A68" s="726">
        <f t="shared" si="3"/>
        <v>57</v>
      </c>
      <c r="B68" s="727" t="str">
        <f>IF(基本情報入力シート!C100="","",基本情報入力シート!C100)</f>
        <v/>
      </c>
      <c r="C68" s="728" t="str">
        <f>IF(基本情報入力シート!D100="","",基本情報入力シート!D100)</f>
        <v/>
      </c>
      <c r="D68" s="728" t="str">
        <f>IF(基本情報入力シート!E100="","",基本情報入力シート!E100)</f>
        <v/>
      </c>
      <c r="E68" s="728" t="str">
        <f>IF(基本情報入力シート!F100="","",基本情報入力シート!F100)</f>
        <v/>
      </c>
      <c r="F68" s="728" t="str">
        <f>IF(基本情報入力シート!G100="","",基本情報入力シート!G100)</f>
        <v/>
      </c>
      <c r="G68" s="728" t="str">
        <f>IF(基本情報入力シート!H100="","",基本情報入力シート!H100)</f>
        <v/>
      </c>
      <c r="H68" s="728" t="str">
        <f>IF(基本情報入力シート!I100="","",基本情報入力シート!I100)</f>
        <v/>
      </c>
      <c r="I68" s="728" t="str">
        <f>IF(基本情報入力シート!J100="","",基本情報入力シート!J100)</f>
        <v/>
      </c>
      <c r="J68" s="728" t="str">
        <f>IF(基本情報入力シート!K100="","",基本情報入力シート!K100)</f>
        <v/>
      </c>
      <c r="K68" s="729" t="str">
        <f>IF(基本情報入力シート!L100="","",基本情報入力シート!L100)</f>
        <v/>
      </c>
      <c r="L68" s="726" t="str">
        <f>IF(基本情報入力シート!M100="","",基本情報入力シート!M100)</f>
        <v/>
      </c>
      <c r="M68" s="726" t="str">
        <f>IF(基本情報入力シート!R100="","",基本情報入力シート!R100)</f>
        <v/>
      </c>
      <c r="N68" s="726" t="str">
        <f>IF(基本情報入力シート!W100="","",基本情報入力シート!W100)</f>
        <v/>
      </c>
      <c r="O68" s="726" t="str">
        <f>IF(基本情報入力シート!X100="","",基本情報入力シート!X100)</f>
        <v/>
      </c>
      <c r="P68" s="730" t="str">
        <f>IF(基本情報入力シート!Y100="","",基本情報入力シート!Y100)</f>
        <v/>
      </c>
      <c r="Q68" s="731" t="str">
        <f>IF(基本情報入力シート!Z100="","",基本情報入力シート!Z100)</f>
        <v/>
      </c>
      <c r="R68" s="732" t="str">
        <f>IF(基本情報入力シート!AA100="","",基本情報入力シート!AA100)</f>
        <v/>
      </c>
      <c r="S68" s="168"/>
      <c r="T68" s="169"/>
      <c r="U68" s="733" t="str">
        <f>IF(P68="","",VLOOKUP(P68,数式用!$A$5:$I$28,MATCH(T68,数式用!$C$4:$G$4,0)+2,0))</f>
        <v/>
      </c>
      <c r="V68" s="734" t="s">
        <v>257</v>
      </c>
      <c r="W68" s="170"/>
      <c r="X68" s="735" t="s">
        <v>258</v>
      </c>
      <c r="Y68" s="170"/>
      <c r="Z68" s="735" t="s">
        <v>259</v>
      </c>
      <c r="AA68" s="170"/>
      <c r="AB68" s="735" t="s">
        <v>258</v>
      </c>
      <c r="AC68" s="170"/>
      <c r="AD68" s="735" t="s">
        <v>260</v>
      </c>
      <c r="AE68" s="736" t="s">
        <v>261</v>
      </c>
      <c r="AF68" s="737" t="str">
        <f t="shared" si="2"/>
        <v/>
      </c>
      <c r="AG68" s="740" t="s">
        <v>262</v>
      </c>
      <c r="AH68" s="739" t="str">
        <f t="shared" si="0"/>
        <v/>
      </c>
    </row>
    <row r="69" spans="1:34" ht="36.75" customHeight="1">
      <c r="A69" s="726">
        <f t="shared" si="3"/>
        <v>58</v>
      </c>
      <c r="B69" s="727" t="str">
        <f>IF(基本情報入力シート!C101="","",基本情報入力シート!C101)</f>
        <v/>
      </c>
      <c r="C69" s="728" t="str">
        <f>IF(基本情報入力シート!D101="","",基本情報入力シート!D101)</f>
        <v/>
      </c>
      <c r="D69" s="728" t="str">
        <f>IF(基本情報入力シート!E101="","",基本情報入力シート!E101)</f>
        <v/>
      </c>
      <c r="E69" s="728" t="str">
        <f>IF(基本情報入力シート!F101="","",基本情報入力シート!F101)</f>
        <v/>
      </c>
      <c r="F69" s="728" t="str">
        <f>IF(基本情報入力シート!G101="","",基本情報入力シート!G101)</f>
        <v/>
      </c>
      <c r="G69" s="728" t="str">
        <f>IF(基本情報入力シート!H101="","",基本情報入力シート!H101)</f>
        <v/>
      </c>
      <c r="H69" s="728" t="str">
        <f>IF(基本情報入力シート!I101="","",基本情報入力シート!I101)</f>
        <v/>
      </c>
      <c r="I69" s="728" t="str">
        <f>IF(基本情報入力シート!J101="","",基本情報入力シート!J101)</f>
        <v/>
      </c>
      <c r="J69" s="728" t="str">
        <f>IF(基本情報入力シート!K101="","",基本情報入力シート!K101)</f>
        <v/>
      </c>
      <c r="K69" s="729" t="str">
        <f>IF(基本情報入力シート!L101="","",基本情報入力シート!L101)</f>
        <v/>
      </c>
      <c r="L69" s="726" t="str">
        <f>IF(基本情報入力シート!M101="","",基本情報入力シート!M101)</f>
        <v/>
      </c>
      <c r="M69" s="726" t="str">
        <f>IF(基本情報入力シート!R101="","",基本情報入力シート!R101)</f>
        <v/>
      </c>
      <c r="N69" s="726" t="str">
        <f>IF(基本情報入力シート!W101="","",基本情報入力シート!W101)</f>
        <v/>
      </c>
      <c r="O69" s="726" t="str">
        <f>IF(基本情報入力シート!X101="","",基本情報入力シート!X101)</f>
        <v/>
      </c>
      <c r="P69" s="730" t="str">
        <f>IF(基本情報入力シート!Y101="","",基本情報入力シート!Y101)</f>
        <v/>
      </c>
      <c r="Q69" s="731" t="str">
        <f>IF(基本情報入力シート!Z101="","",基本情報入力シート!Z101)</f>
        <v/>
      </c>
      <c r="R69" s="732" t="str">
        <f>IF(基本情報入力シート!AA101="","",基本情報入力シート!AA101)</f>
        <v/>
      </c>
      <c r="S69" s="168"/>
      <c r="T69" s="169"/>
      <c r="U69" s="733" t="str">
        <f>IF(P69="","",VLOOKUP(P69,数式用!$A$5:$I$28,MATCH(T69,数式用!$C$4:$G$4,0)+2,0))</f>
        <v/>
      </c>
      <c r="V69" s="734" t="s">
        <v>257</v>
      </c>
      <c r="W69" s="170"/>
      <c r="X69" s="735" t="s">
        <v>258</v>
      </c>
      <c r="Y69" s="170"/>
      <c r="Z69" s="735" t="s">
        <v>259</v>
      </c>
      <c r="AA69" s="170"/>
      <c r="AB69" s="735" t="s">
        <v>258</v>
      </c>
      <c r="AC69" s="170"/>
      <c r="AD69" s="735" t="s">
        <v>260</v>
      </c>
      <c r="AE69" s="736" t="s">
        <v>261</v>
      </c>
      <c r="AF69" s="737" t="str">
        <f t="shared" si="2"/>
        <v/>
      </c>
      <c r="AG69" s="740" t="s">
        <v>262</v>
      </c>
      <c r="AH69" s="739" t="str">
        <f t="shared" si="0"/>
        <v/>
      </c>
    </row>
    <row r="70" spans="1:34" ht="36.75" customHeight="1">
      <c r="A70" s="726">
        <f t="shared" si="3"/>
        <v>59</v>
      </c>
      <c r="B70" s="727" t="str">
        <f>IF(基本情報入力シート!C102="","",基本情報入力シート!C102)</f>
        <v/>
      </c>
      <c r="C70" s="728" t="str">
        <f>IF(基本情報入力シート!D102="","",基本情報入力シート!D102)</f>
        <v/>
      </c>
      <c r="D70" s="728" t="str">
        <f>IF(基本情報入力シート!E102="","",基本情報入力シート!E102)</f>
        <v/>
      </c>
      <c r="E70" s="728" t="str">
        <f>IF(基本情報入力シート!F102="","",基本情報入力シート!F102)</f>
        <v/>
      </c>
      <c r="F70" s="728" t="str">
        <f>IF(基本情報入力シート!G102="","",基本情報入力シート!G102)</f>
        <v/>
      </c>
      <c r="G70" s="728" t="str">
        <f>IF(基本情報入力シート!H102="","",基本情報入力シート!H102)</f>
        <v/>
      </c>
      <c r="H70" s="728" t="str">
        <f>IF(基本情報入力シート!I102="","",基本情報入力シート!I102)</f>
        <v/>
      </c>
      <c r="I70" s="728" t="str">
        <f>IF(基本情報入力シート!J102="","",基本情報入力シート!J102)</f>
        <v/>
      </c>
      <c r="J70" s="728" t="str">
        <f>IF(基本情報入力シート!K102="","",基本情報入力シート!K102)</f>
        <v/>
      </c>
      <c r="K70" s="729" t="str">
        <f>IF(基本情報入力シート!L102="","",基本情報入力シート!L102)</f>
        <v/>
      </c>
      <c r="L70" s="726" t="str">
        <f>IF(基本情報入力シート!M102="","",基本情報入力シート!M102)</f>
        <v/>
      </c>
      <c r="M70" s="726" t="str">
        <f>IF(基本情報入力シート!R102="","",基本情報入力シート!R102)</f>
        <v/>
      </c>
      <c r="N70" s="726" t="str">
        <f>IF(基本情報入力シート!W102="","",基本情報入力シート!W102)</f>
        <v/>
      </c>
      <c r="O70" s="726" t="str">
        <f>IF(基本情報入力シート!X102="","",基本情報入力シート!X102)</f>
        <v/>
      </c>
      <c r="P70" s="730" t="str">
        <f>IF(基本情報入力シート!Y102="","",基本情報入力シート!Y102)</f>
        <v/>
      </c>
      <c r="Q70" s="731" t="str">
        <f>IF(基本情報入力シート!Z102="","",基本情報入力シート!Z102)</f>
        <v/>
      </c>
      <c r="R70" s="732" t="str">
        <f>IF(基本情報入力シート!AA102="","",基本情報入力シート!AA102)</f>
        <v/>
      </c>
      <c r="S70" s="168"/>
      <c r="T70" s="169"/>
      <c r="U70" s="733" t="str">
        <f>IF(P70="","",VLOOKUP(P70,数式用!$A$5:$I$28,MATCH(T70,数式用!$C$4:$G$4,0)+2,0))</f>
        <v/>
      </c>
      <c r="V70" s="734" t="s">
        <v>257</v>
      </c>
      <c r="W70" s="170"/>
      <c r="X70" s="735" t="s">
        <v>258</v>
      </c>
      <c r="Y70" s="170"/>
      <c r="Z70" s="735" t="s">
        <v>259</v>
      </c>
      <c r="AA70" s="170"/>
      <c r="AB70" s="735" t="s">
        <v>258</v>
      </c>
      <c r="AC70" s="170"/>
      <c r="AD70" s="735" t="s">
        <v>260</v>
      </c>
      <c r="AE70" s="736" t="s">
        <v>261</v>
      </c>
      <c r="AF70" s="737" t="str">
        <f t="shared" si="2"/>
        <v/>
      </c>
      <c r="AG70" s="740" t="s">
        <v>262</v>
      </c>
      <c r="AH70" s="739" t="str">
        <f t="shared" si="0"/>
        <v/>
      </c>
    </row>
    <row r="71" spans="1:34" ht="36.75" customHeight="1">
      <c r="A71" s="726">
        <f t="shared" si="3"/>
        <v>60</v>
      </c>
      <c r="B71" s="727" t="str">
        <f>IF(基本情報入力シート!C103="","",基本情報入力シート!C103)</f>
        <v/>
      </c>
      <c r="C71" s="728" t="str">
        <f>IF(基本情報入力シート!D103="","",基本情報入力シート!D103)</f>
        <v/>
      </c>
      <c r="D71" s="728" t="str">
        <f>IF(基本情報入力シート!E103="","",基本情報入力シート!E103)</f>
        <v/>
      </c>
      <c r="E71" s="728" t="str">
        <f>IF(基本情報入力シート!F103="","",基本情報入力シート!F103)</f>
        <v/>
      </c>
      <c r="F71" s="728" t="str">
        <f>IF(基本情報入力シート!G103="","",基本情報入力シート!G103)</f>
        <v/>
      </c>
      <c r="G71" s="728" t="str">
        <f>IF(基本情報入力シート!H103="","",基本情報入力シート!H103)</f>
        <v/>
      </c>
      <c r="H71" s="728" t="str">
        <f>IF(基本情報入力シート!I103="","",基本情報入力シート!I103)</f>
        <v/>
      </c>
      <c r="I71" s="728" t="str">
        <f>IF(基本情報入力シート!J103="","",基本情報入力シート!J103)</f>
        <v/>
      </c>
      <c r="J71" s="728" t="str">
        <f>IF(基本情報入力シート!K103="","",基本情報入力シート!K103)</f>
        <v/>
      </c>
      <c r="K71" s="729" t="str">
        <f>IF(基本情報入力シート!L103="","",基本情報入力シート!L103)</f>
        <v/>
      </c>
      <c r="L71" s="726" t="str">
        <f>IF(基本情報入力シート!M103="","",基本情報入力シート!M103)</f>
        <v/>
      </c>
      <c r="M71" s="726" t="str">
        <f>IF(基本情報入力シート!R103="","",基本情報入力シート!R103)</f>
        <v/>
      </c>
      <c r="N71" s="726" t="str">
        <f>IF(基本情報入力シート!W103="","",基本情報入力シート!W103)</f>
        <v/>
      </c>
      <c r="O71" s="726" t="str">
        <f>IF(基本情報入力シート!X103="","",基本情報入力シート!X103)</f>
        <v/>
      </c>
      <c r="P71" s="730" t="str">
        <f>IF(基本情報入力シート!Y103="","",基本情報入力シート!Y103)</f>
        <v/>
      </c>
      <c r="Q71" s="731" t="str">
        <f>IF(基本情報入力シート!Z103="","",基本情報入力シート!Z103)</f>
        <v/>
      </c>
      <c r="R71" s="732" t="str">
        <f>IF(基本情報入力シート!AA103="","",基本情報入力シート!AA103)</f>
        <v/>
      </c>
      <c r="S71" s="168"/>
      <c r="T71" s="169"/>
      <c r="U71" s="733" t="str">
        <f>IF(P71="","",VLOOKUP(P71,数式用!$A$5:$I$28,MATCH(T71,数式用!$C$4:$G$4,0)+2,0))</f>
        <v/>
      </c>
      <c r="V71" s="734" t="s">
        <v>257</v>
      </c>
      <c r="W71" s="170"/>
      <c r="X71" s="735" t="s">
        <v>258</v>
      </c>
      <c r="Y71" s="170"/>
      <c r="Z71" s="735" t="s">
        <v>259</v>
      </c>
      <c r="AA71" s="170"/>
      <c r="AB71" s="735" t="s">
        <v>258</v>
      </c>
      <c r="AC71" s="170"/>
      <c r="AD71" s="735" t="s">
        <v>260</v>
      </c>
      <c r="AE71" s="736" t="s">
        <v>261</v>
      </c>
      <c r="AF71" s="737" t="str">
        <f t="shared" si="2"/>
        <v/>
      </c>
      <c r="AG71" s="740" t="s">
        <v>262</v>
      </c>
      <c r="AH71" s="739" t="str">
        <f t="shared" si="0"/>
        <v/>
      </c>
    </row>
    <row r="72" spans="1:34" ht="36.75" customHeight="1">
      <c r="A72" s="726">
        <f t="shared" si="3"/>
        <v>61</v>
      </c>
      <c r="B72" s="727" t="str">
        <f>IF(基本情報入力シート!C104="","",基本情報入力シート!C104)</f>
        <v/>
      </c>
      <c r="C72" s="728" t="str">
        <f>IF(基本情報入力シート!D104="","",基本情報入力シート!D104)</f>
        <v/>
      </c>
      <c r="D72" s="728" t="str">
        <f>IF(基本情報入力シート!E104="","",基本情報入力シート!E104)</f>
        <v/>
      </c>
      <c r="E72" s="728" t="str">
        <f>IF(基本情報入力シート!F104="","",基本情報入力シート!F104)</f>
        <v/>
      </c>
      <c r="F72" s="728" t="str">
        <f>IF(基本情報入力シート!G104="","",基本情報入力シート!G104)</f>
        <v/>
      </c>
      <c r="G72" s="728" t="str">
        <f>IF(基本情報入力シート!H104="","",基本情報入力シート!H104)</f>
        <v/>
      </c>
      <c r="H72" s="728" t="str">
        <f>IF(基本情報入力シート!I104="","",基本情報入力シート!I104)</f>
        <v/>
      </c>
      <c r="I72" s="728" t="str">
        <f>IF(基本情報入力シート!J104="","",基本情報入力シート!J104)</f>
        <v/>
      </c>
      <c r="J72" s="728" t="str">
        <f>IF(基本情報入力シート!K104="","",基本情報入力シート!K104)</f>
        <v/>
      </c>
      <c r="K72" s="729" t="str">
        <f>IF(基本情報入力シート!L104="","",基本情報入力シート!L104)</f>
        <v/>
      </c>
      <c r="L72" s="726" t="str">
        <f>IF(基本情報入力シート!M104="","",基本情報入力シート!M104)</f>
        <v/>
      </c>
      <c r="M72" s="726" t="str">
        <f>IF(基本情報入力シート!R104="","",基本情報入力シート!R104)</f>
        <v/>
      </c>
      <c r="N72" s="726" t="str">
        <f>IF(基本情報入力シート!W104="","",基本情報入力シート!W104)</f>
        <v/>
      </c>
      <c r="O72" s="726" t="str">
        <f>IF(基本情報入力シート!X104="","",基本情報入力シート!X104)</f>
        <v/>
      </c>
      <c r="P72" s="730" t="str">
        <f>IF(基本情報入力シート!Y104="","",基本情報入力シート!Y104)</f>
        <v/>
      </c>
      <c r="Q72" s="731" t="str">
        <f>IF(基本情報入力シート!Z104="","",基本情報入力シート!Z104)</f>
        <v/>
      </c>
      <c r="R72" s="732" t="str">
        <f>IF(基本情報入力シート!AA104="","",基本情報入力シート!AA104)</f>
        <v/>
      </c>
      <c r="S72" s="168"/>
      <c r="T72" s="169"/>
      <c r="U72" s="733" t="str">
        <f>IF(P72="","",VLOOKUP(P72,数式用!$A$5:$I$28,MATCH(T72,数式用!$C$4:$G$4,0)+2,0))</f>
        <v/>
      </c>
      <c r="V72" s="734" t="s">
        <v>257</v>
      </c>
      <c r="W72" s="170"/>
      <c r="X72" s="735" t="s">
        <v>258</v>
      </c>
      <c r="Y72" s="170"/>
      <c r="Z72" s="735" t="s">
        <v>259</v>
      </c>
      <c r="AA72" s="170"/>
      <c r="AB72" s="735" t="s">
        <v>258</v>
      </c>
      <c r="AC72" s="170"/>
      <c r="AD72" s="735" t="s">
        <v>260</v>
      </c>
      <c r="AE72" s="736" t="s">
        <v>261</v>
      </c>
      <c r="AF72" s="737" t="str">
        <f t="shared" si="2"/>
        <v/>
      </c>
      <c r="AG72" s="740" t="s">
        <v>262</v>
      </c>
      <c r="AH72" s="739" t="str">
        <f t="shared" si="0"/>
        <v/>
      </c>
    </row>
    <row r="73" spans="1:34" ht="36.75" customHeight="1">
      <c r="A73" s="726">
        <f t="shared" si="3"/>
        <v>62</v>
      </c>
      <c r="B73" s="727" t="str">
        <f>IF(基本情報入力シート!C105="","",基本情報入力シート!C105)</f>
        <v/>
      </c>
      <c r="C73" s="728" t="str">
        <f>IF(基本情報入力シート!D105="","",基本情報入力シート!D105)</f>
        <v/>
      </c>
      <c r="D73" s="728" t="str">
        <f>IF(基本情報入力シート!E105="","",基本情報入力シート!E105)</f>
        <v/>
      </c>
      <c r="E73" s="728" t="str">
        <f>IF(基本情報入力シート!F105="","",基本情報入力シート!F105)</f>
        <v/>
      </c>
      <c r="F73" s="728" t="str">
        <f>IF(基本情報入力シート!G105="","",基本情報入力シート!G105)</f>
        <v/>
      </c>
      <c r="G73" s="728" t="str">
        <f>IF(基本情報入力シート!H105="","",基本情報入力シート!H105)</f>
        <v/>
      </c>
      <c r="H73" s="728" t="str">
        <f>IF(基本情報入力シート!I105="","",基本情報入力シート!I105)</f>
        <v/>
      </c>
      <c r="I73" s="728" t="str">
        <f>IF(基本情報入力シート!J105="","",基本情報入力シート!J105)</f>
        <v/>
      </c>
      <c r="J73" s="728" t="str">
        <f>IF(基本情報入力シート!K105="","",基本情報入力シート!K105)</f>
        <v/>
      </c>
      <c r="K73" s="729" t="str">
        <f>IF(基本情報入力シート!L105="","",基本情報入力シート!L105)</f>
        <v/>
      </c>
      <c r="L73" s="726" t="str">
        <f>IF(基本情報入力シート!M105="","",基本情報入力シート!M105)</f>
        <v/>
      </c>
      <c r="M73" s="726" t="str">
        <f>IF(基本情報入力シート!R105="","",基本情報入力シート!R105)</f>
        <v/>
      </c>
      <c r="N73" s="726" t="str">
        <f>IF(基本情報入力シート!W105="","",基本情報入力シート!W105)</f>
        <v/>
      </c>
      <c r="O73" s="726" t="str">
        <f>IF(基本情報入力シート!X105="","",基本情報入力シート!X105)</f>
        <v/>
      </c>
      <c r="P73" s="730" t="str">
        <f>IF(基本情報入力シート!Y105="","",基本情報入力シート!Y105)</f>
        <v/>
      </c>
      <c r="Q73" s="731" t="str">
        <f>IF(基本情報入力シート!Z105="","",基本情報入力シート!Z105)</f>
        <v/>
      </c>
      <c r="R73" s="732" t="str">
        <f>IF(基本情報入力シート!AA105="","",基本情報入力シート!AA105)</f>
        <v/>
      </c>
      <c r="S73" s="168"/>
      <c r="T73" s="169"/>
      <c r="U73" s="733" t="str">
        <f>IF(P73="","",VLOOKUP(P73,数式用!$A$5:$I$28,MATCH(T73,数式用!$C$4:$G$4,0)+2,0))</f>
        <v/>
      </c>
      <c r="V73" s="734" t="s">
        <v>257</v>
      </c>
      <c r="W73" s="170"/>
      <c r="X73" s="735" t="s">
        <v>258</v>
      </c>
      <c r="Y73" s="170"/>
      <c r="Z73" s="735" t="s">
        <v>259</v>
      </c>
      <c r="AA73" s="170"/>
      <c r="AB73" s="735" t="s">
        <v>258</v>
      </c>
      <c r="AC73" s="170"/>
      <c r="AD73" s="735" t="s">
        <v>260</v>
      </c>
      <c r="AE73" s="736" t="s">
        <v>261</v>
      </c>
      <c r="AF73" s="737" t="str">
        <f t="shared" si="2"/>
        <v/>
      </c>
      <c r="AG73" s="740" t="s">
        <v>262</v>
      </c>
      <c r="AH73" s="739" t="str">
        <f t="shared" si="0"/>
        <v/>
      </c>
    </row>
    <row r="74" spans="1:34" ht="36.75" customHeight="1">
      <c r="A74" s="726">
        <f t="shared" si="3"/>
        <v>63</v>
      </c>
      <c r="B74" s="727" t="str">
        <f>IF(基本情報入力シート!C106="","",基本情報入力シート!C106)</f>
        <v/>
      </c>
      <c r="C74" s="728" t="str">
        <f>IF(基本情報入力シート!D106="","",基本情報入力シート!D106)</f>
        <v/>
      </c>
      <c r="D74" s="728" t="str">
        <f>IF(基本情報入力シート!E106="","",基本情報入力シート!E106)</f>
        <v/>
      </c>
      <c r="E74" s="728" t="str">
        <f>IF(基本情報入力シート!F106="","",基本情報入力シート!F106)</f>
        <v/>
      </c>
      <c r="F74" s="728" t="str">
        <f>IF(基本情報入力シート!G106="","",基本情報入力シート!G106)</f>
        <v/>
      </c>
      <c r="G74" s="728" t="str">
        <f>IF(基本情報入力シート!H106="","",基本情報入力シート!H106)</f>
        <v/>
      </c>
      <c r="H74" s="728" t="str">
        <f>IF(基本情報入力シート!I106="","",基本情報入力シート!I106)</f>
        <v/>
      </c>
      <c r="I74" s="728" t="str">
        <f>IF(基本情報入力シート!J106="","",基本情報入力シート!J106)</f>
        <v/>
      </c>
      <c r="J74" s="728" t="str">
        <f>IF(基本情報入力シート!K106="","",基本情報入力シート!K106)</f>
        <v/>
      </c>
      <c r="K74" s="729" t="str">
        <f>IF(基本情報入力シート!L106="","",基本情報入力シート!L106)</f>
        <v/>
      </c>
      <c r="L74" s="726" t="str">
        <f>IF(基本情報入力シート!M106="","",基本情報入力シート!M106)</f>
        <v/>
      </c>
      <c r="M74" s="726" t="str">
        <f>IF(基本情報入力シート!R106="","",基本情報入力シート!R106)</f>
        <v/>
      </c>
      <c r="N74" s="726" t="str">
        <f>IF(基本情報入力シート!W106="","",基本情報入力シート!W106)</f>
        <v/>
      </c>
      <c r="O74" s="726" t="str">
        <f>IF(基本情報入力シート!X106="","",基本情報入力シート!X106)</f>
        <v/>
      </c>
      <c r="P74" s="730" t="str">
        <f>IF(基本情報入力シート!Y106="","",基本情報入力シート!Y106)</f>
        <v/>
      </c>
      <c r="Q74" s="731" t="str">
        <f>IF(基本情報入力シート!Z106="","",基本情報入力シート!Z106)</f>
        <v/>
      </c>
      <c r="R74" s="732" t="str">
        <f>IF(基本情報入力シート!AA106="","",基本情報入力シート!AA106)</f>
        <v/>
      </c>
      <c r="S74" s="168"/>
      <c r="T74" s="169"/>
      <c r="U74" s="733" t="str">
        <f>IF(P74="","",VLOOKUP(P74,数式用!$A$5:$I$28,MATCH(T74,数式用!$C$4:$G$4,0)+2,0))</f>
        <v/>
      </c>
      <c r="V74" s="734" t="s">
        <v>257</v>
      </c>
      <c r="W74" s="170"/>
      <c r="X74" s="735" t="s">
        <v>258</v>
      </c>
      <c r="Y74" s="170"/>
      <c r="Z74" s="735" t="s">
        <v>259</v>
      </c>
      <c r="AA74" s="170"/>
      <c r="AB74" s="735" t="s">
        <v>258</v>
      </c>
      <c r="AC74" s="170"/>
      <c r="AD74" s="735" t="s">
        <v>260</v>
      </c>
      <c r="AE74" s="736" t="s">
        <v>261</v>
      </c>
      <c r="AF74" s="737" t="str">
        <f t="shared" si="2"/>
        <v/>
      </c>
      <c r="AG74" s="740" t="s">
        <v>262</v>
      </c>
      <c r="AH74" s="739" t="str">
        <f t="shared" si="0"/>
        <v/>
      </c>
    </row>
    <row r="75" spans="1:34" ht="36.75" customHeight="1">
      <c r="A75" s="726">
        <f t="shared" si="3"/>
        <v>64</v>
      </c>
      <c r="B75" s="727" t="str">
        <f>IF(基本情報入力シート!C107="","",基本情報入力シート!C107)</f>
        <v/>
      </c>
      <c r="C75" s="728" t="str">
        <f>IF(基本情報入力シート!D107="","",基本情報入力シート!D107)</f>
        <v/>
      </c>
      <c r="D75" s="728" t="str">
        <f>IF(基本情報入力シート!E107="","",基本情報入力シート!E107)</f>
        <v/>
      </c>
      <c r="E75" s="728" t="str">
        <f>IF(基本情報入力シート!F107="","",基本情報入力シート!F107)</f>
        <v/>
      </c>
      <c r="F75" s="728" t="str">
        <f>IF(基本情報入力シート!G107="","",基本情報入力シート!G107)</f>
        <v/>
      </c>
      <c r="G75" s="728" t="str">
        <f>IF(基本情報入力シート!H107="","",基本情報入力シート!H107)</f>
        <v/>
      </c>
      <c r="H75" s="728" t="str">
        <f>IF(基本情報入力シート!I107="","",基本情報入力シート!I107)</f>
        <v/>
      </c>
      <c r="I75" s="728" t="str">
        <f>IF(基本情報入力シート!J107="","",基本情報入力シート!J107)</f>
        <v/>
      </c>
      <c r="J75" s="728" t="str">
        <f>IF(基本情報入力シート!K107="","",基本情報入力シート!K107)</f>
        <v/>
      </c>
      <c r="K75" s="729" t="str">
        <f>IF(基本情報入力シート!L107="","",基本情報入力シート!L107)</f>
        <v/>
      </c>
      <c r="L75" s="726" t="str">
        <f>IF(基本情報入力シート!M107="","",基本情報入力シート!M107)</f>
        <v/>
      </c>
      <c r="M75" s="726" t="str">
        <f>IF(基本情報入力シート!R107="","",基本情報入力シート!R107)</f>
        <v/>
      </c>
      <c r="N75" s="726" t="str">
        <f>IF(基本情報入力シート!W107="","",基本情報入力シート!W107)</f>
        <v/>
      </c>
      <c r="O75" s="726" t="str">
        <f>IF(基本情報入力シート!X107="","",基本情報入力シート!X107)</f>
        <v/>
      </c>
      <c r="P75" s="730" t="str">
        <f>IF(基本情報入力シート!Y107="","",基本情報入力シート!Y107)</f>
        <v/>
      </c>
      <c r="Q75" s="731" t="str">
        <f>IF(基本情報入力シート!Z107="","",基本情報入力シート!Z107)</f>
        <v/>
      </c>
      <c r="R75" s="732" t="str">
        <f>IF(基本情報入力シート!AA107="","",基本情報入力シート!AA107)</f>
        <v/>
      </c>
      <c r="S75" s="168"/>
      <c r="T75" s="169"/>
      <c r="U75" s="733" t="str">
        <f>IF(P75="","",VLOOKUP(P75,数式用!$A$5:$I$28,MATCH(T75,数式用!$C$4:$G$4,0)+2,0))</f>
        <v/>
      </c>
      <c r="V75" s="734" t="s">
        <v>257</v>
      </c>
      <c r="W75" s="170"/>
      <c r="X75" s="735" t="s">
        <v>258</v>
      </c>
      <c r="Y75" s="170"/>
      <c r="Z75" s="735" t="s">
        <v>259</v>
      </c>
      <c r="AA75" s="170"/>
      <c r="AB75" s="735" t="s">
        <v>258</v>
      </c>
      <c r="AC75" s="170"/>
      <c r="AD75" s="735" t="s">
        <v>260</v>
      </c>
      <c r="AE75" s="736" t="s">
        <v>261</v>
      </c>
      <c r="AF75" s="737" t="str">
        <f t="shared" si="2"/>
        <v/>
      </c>
      <c r="AG75" s="740" t="s">
        <v>262</v>
      </c>
      <c r="AH75" s="739" t="str">
        <f t="shared" si="0"/>
        <v/>
      </c>
    </row>
    <row r="76" spans="1:34" ht="36.75" customHeight="1">
      <c r="A76" s="726">
        <f t="shared" si="3"/>
        <v>65</v>
      </c>
      <c r="B76" s="727" t="str">
        <f>IF(基本情報入力シート!C108="","",基本情報入力シート!C108)</f>
        <v/>
      </c>
      <c r="C76" s="728" t="str">
        <f>IF(基本情報入力シート!D108="","",基本情報入力シート!D108)</f>
        <v/>
      </c>
      <c r="D76" s="728" t="str">
        <f>IF(基本情報入力シート!E108="","",基本情報入力シート!E108)</f>
        <v/>
      </c>
      <c r="E76" s="728" t="str">
        <f>IF(基本情報入力シート!F108="","",基本情報入力シート!F108)</f>
        <v/>
      </c>
      <c r="F76" s="728" t="str">
        <f>IF(基本情報入力シート!G108="","",基本情報入力シート!G108)</f>
        <v/>
      </c>
      <c r="G76" s="728" t="str">
        <f>IF(基本情報入力シート!H108="","",基本情報入力シート!H108)</f>
        <v/>
      </c>
      <c r="H76" s="728" t="str">
        <f>IF(基本情報入力シート!I108="","",基本情報入力シート!I108)</f>
        <v/>
      </c>
      <c r="I76" s="728" t="str">
        <f>IF(基本情報入力シート!J108="","",基本情報入力シート!J108)</f>
        <v/>
      </c>
      <c r="J76" s="728" t="str">
        <f>IF(基本情報入力シート!K108="","",基本情報入力シート!K108)</f>
        <v/>
      </c>
      <c r="K76" s="729" t="str">
        <f>IF(基本情報入力シート!L108="","",基本情報入力シート!L108)</f>
        <v/>
      </c>
      <c r="L76" s="726" t="str">
        <f>IF(基本情報入力シート!M108="","",基本情報入力シート!M108)</f>
        <v/>
      </c>
      <c r="M76" s="726" t="str">
        <f>IF(基本情報入力シート!R108="","",基本情報入力シート!R108)</f>
        <v/>
      </c>
      <c r="N76" s="726" t="str">
        <f>IF(基本情報入力シート!W108="","",基本情報入力シート!W108)</f>
        <v/>
      </c>
      <c r="O76" s="726" t="str">
        <f>IF(基本情報入力シート!X108="","",基本情報入力シート!X108)</f>
        <v/>
      </c>
      <c r="P76" s="730" t="str">
        <f>IF(基本情報入力シート!Y108="","",基本情報入力シート!Y108)</f>
        <v/>
      </c>
      <c r="Q76" s="731" t="str">
        <f>IF(基本情報入力シート!Z108="","",基本情報入力シート!Z108)</f>
        <v/>
      </c>
      <c r="R76" s="732" t="str">
        <f>IF(基本情報入力シート!AA108="","",基本情報入力シート!AA108)</f>
        <v/>
      </c>
      <c r="S76" s="168"/>
      <c r="T76" s="169"/>
      <c r="U76" s="733" t="str">
        <f>IF(P76="","",VLOOKUP(P76,数式用!$A$5:$I$28,MATCH(T76,数式用!$C$4:$G$4,0)+2,0))</f>
        <v/>
      </c>
      <c r="V76" s="734" t="s">
        <v>257</v>
      </c>
      <c r="W76" s="170"/>
      <c r="X76" s="735" t="s">
        <v>258</v>
      </c>
      <c r="Y76" s="170"/>
      <c r="Z76" s="735" t="s">
        <v>259</v>
      </c>
      <c r="AA76" s="170"/>
      <c r="AB76" s="735" t="s">
        <v>258</v>
      </c>
      <c r="AC76" s="170"/>
      <c r="AD76" s="735" t="s">
        <v>260</v>
      </c>
      <c r="AE76" s="736" t="s">
        <v>261</v>
      </c>
      <c r="AF76" s="737" t="str">
        <f t="shared" si="2"/>
        <v/>
      </c>
      <c r="AG76" s="740" t="s">
        <v>262</v>
      </c>
      <c r="AH76" s="739" t="str">
        <f t="shared" si="0"/>
        <v/>
      </c>
    </row>
    <row r="77" spans="1:34" ht="36.75" customHeight="1">
      <c r="A77" s="726">
        <f t="shared" si="3"/>
        <v>66</v>
      </c>
      <c r="B77" s="727" t="str">
        <f>IF(基本情報入力シート!C109="","",基本情報入力シート!C109)</f>
        <v/>
      </c>
      <c r="C77" s="728" t="str">
        <f>IF(基本情報入力シート!D109="","",基本情報入力シート!D109)</f>
        <v/>
      </c>
      <c r="D77" s="728" t="str">
        <f>IF(基本情報入力シート!E109="","",基本情報入力シート!E109)</f>
        <v/>
      </c>
      <c r="E77" s="728" t="str">
        <f>IF(基本情報入力シート!F109="","",基本情報入力シート!F109)</f>
        <v/>
      </c>
      <c r="F77" s="728" t="str">
        <f>IF(基本情報入力シート!G109="","",基本情報入力シート!G109)</f>
        <v/>
      </c>
      <c r="G77" s="728" t="str">
        <f>IF(基本情報入力シート!H109="","",基本情報入力シート!H109)</f>
        <v/>
      </c>
      <c r="H77" s="728" t="str">
        <f>IF(基本情報入力シート!I109="","",基本情報入力シート!I109)</f>
        <v/>
      </c>
      <c r="I77" s="728" t="str">
        <f>IF(基本情報入力シート!J109="","",基本情報入力シート!J109)</f>
        <v/>
      </c>
      <c r="J77" s="728" t="str">
        <f>IF(基本情報入力シート!K109="","",基本情報入力シート!K109)</f>
        <v/>
      </c>
      <c r="K77" s="729" t="str">
        <f>IF(基本情報入力シート!L109="","",基本情報入力シート!L109)</f>
        <v/>
      </c>
      <c r="L77" s="726" t="str">
        <f>IF(基本情報入力シート!M109="","",基本情報入力シート!M109)</f>
        <v/>
      </c>
      <c r="M77" s="726" t="str">
        <f>IF(基本情報入力シート!R109="","",基本情報入力シート!R109)</f>
        <v/>
      </c>
      <c r="N77" s="726" t="str">
        <f>IF(基本情報入力シート!W109="","",基本情報入力シート!W109)</f>
        <v/>
      </c>
      <c r="O77" s="726" t="str">
        <f>IF(基本情報入力シート!X109="","",基本情報入力シート!X109)</f>
        <v/>
      </c>
      <c r="P77" s="730" t="str">
        <f>IF(基本情報入力シート!Y109="","",基本情報入力シート!Y109)</f>
        <v/>
      </c>
      <c r="Q77" s="731" t="str">
        <f>IF(基本情報入力シート!Z109="","",基本情報入力シート!Z109)</f>
        <v/>
      </c>
      <c r="R77" s="732" t="str">
        <f>IF(基本情報入力シート!AA109="","",基本情報入力シート!AA109)</f>
        <v/>
      </c>
      <c r="S77" s="168"/>
      <c r="T77" s="169"/>
      <c r="U77" s="733" t="str">
        <f>IF(P77="","",VLOOKUP(P77,数式用!$A$5:$I$28,MATCH(T77,数式用!$C$4:$G$4,0)+2,0))</f>
        <v/>
      </c>
      <c r="V77" s="734" t="s">
        <v>257</v>
      </c>
      <c r="W77" s="170"/>
      <c r="X77" s="735" t="s">
        <v>258</v>
      </c>
      <c r="Y77" s="170"/>
      <c r="Z77" s="735" t="s">
        <v>259</v>
      </c>
      <c r="AA77" s="170"/>
      <c r="AB77" s="735" t="s">
        <v>258</v>
      </c>
      <c r="AC77" s="170"/>
      <c r="AD77" s="735" t="s">
        <v>260</v>
      </c>
      <c r="AE77" s="736" t="s">
        <v>261</v>
      </c>
      <c r="AF77" s="737" t="str">
        <f t="shared" si="2"/>
        <v/>
      </c>
      <c r="AG77" s="740" t="s">
        <v>262</v>
      </c>
      <c r="AH77" s="739" t="str">
        <f t="shared" ref="AH77:AH111" si="4">IFERROR(ROUNDDOWN(ROUND(Q77*R77,0)*U77,0)*AF77,"")</f>
        <v/>
      </c>
    </row>
    <row r="78" spans="1:34" ht="36.75" customHeight="1">
      <c r="A78" s="726">
        <f t="shared" si="3"/>
        <v>67</v>
      </c>
      <c r="B78" s="727" t="str">
        <f>IF(基本情報入力シート!C110="","",基本情報入力シート!C110)</f>
        <v/>
      </c>
      <c r="C78" s="728" t="str">
        <f>IF(基本情報入力シート!D110="","",基本情報入力シート!D110)</f>
        <v/>
      </c>
      <c r="D78" s="728" t="str">
        <f>IF(基本情報入力シート!E110="","",基本情報入力シート!E110)</f>
        <v/>
      </c>
      <c r="E78" s="728" t="str">
        <f>IF(基本情報入力シート!F110="","",基本情報入力シート!F110)</f>
        <v/>
      </c>
      <c r="F78" s="728" t="str">
        <f>IF(基本情報入力シート!G110="","",基本情報入力シート!G110)</f>
        <v/>
      </c>
      <c r="G78" s="728" t="str">
        <f>IF(基本情報入力シート!H110="","",基本情報入力シート!H110)</f>
        <v/>
      </c>
      <c r="H78" s="728" t="str">
        <f>IF(基本情報入力シート!I110="","",基本情報入力シート!I110)</f>
        <v/>
      </c>
      <c r="I78" s="728" t="str">
        <f>IF(基本情報入力シート!J110="","",基本情報入力シート!J110)</f>
        <v/>
      </c>
      <c r="J78" s="728" t="str">
        <f>IF(基本情報入力シート!K110="","",基本情報入力シート!K110)</f>
        <v/>
      </c>
      <c r="K78" s="729" t="str">
        <f>IF(基本情報入力シート!L110="","",基本情報入力シート!L110)</f>
        <v/>
      </c>
      <c r="L78" s="726" t="str">
        <f>IF(基本情報入力シート!M110="","",基本情報入力シート!M110)</f>
        <v/>
      </c>
      <c r="M78" s="726" t="str">
        <f>IF(基本情報入力シート!R110="","",基本情報入力シート!R110)</f>
        <v/>
      </c>
      <c r="N78" s="726" t="str">
        <f>IF(基本情報入力シート!W110="","",基本情報入力シート!W110)</f>
        <v/>
      </c>
      <c r="O78" s="726" t="str">
        <f>IF(基本情報入力シート!X110="","",基本情報入力シート!X110)</f>
        <v/>
      </c>
      <c r="P78" s="730" t="str">
        <f>IF(基本情報入力シート!Y110="","",基本情報入力シート!Y110)</f>
        <v/>
      </c>
      <c r="Q78" s="731" t="str">
        <f>IF(基本情報入力シート!Z110="","",基本情報入力シート!Z110)</f>
        <v/>
      </c>
      <c r="R78" s="732" t="str">
        <f>IF(基本情報入力シート!AA110="","",基本情報入力シート!AA110)</f>
        <v/>
      </c>
      <c r="S78" s="168"/>
      <c r="T78" s="169"/>
      <c r="U78" s="733" t="str">
        <f>IF(P78="","",VLOOKUP(P78,数式用!$A$5:$I$28,MATCH(T78,数式用!$C$4:$G$4,0)+2,0))</f>
        <v/>
      </c>
      <c r="V78" s="734" t="s">
        <v>257</v>
      </c>
      <c r="W78" s="170"/>
      <c r="X78" s="735" t="s">
        <v>258</v>
      </c>
      <c r="Y78" s="170"/>
      <c r="Z78" s="735" t="s">
        <v>259</v>
      </c>
      <c r="AA78" s="170"/>
      <c r="AB78" s="735" t="s">
        <v>258</v>
      </c>
      <c r="AC78" s="170"/>
      <c r="AD78" s="735" t="s">
        <v>260</v>
      </c>
      <c r="AE78" s="736" t="s">
        <v>261</v>
      </c>
      <c r="AF78" s="737" t="str">
        <f t="shared" si="2"/>
        <v/>
      </c>
      <c r="AG78" s="740" t="s">
        <v>262</v>
      </c>
      <c r="AH78" s="739" t="str">
        <f t="shared" si="4"/>
        <v/>
      </c>
    </row>
    <row r="79" spans="1:34" ht="36.75" customHeight="1">
      <c r="A79" s="726">
        <f t="shared" si="3"/>
        <v>68</v>
      </c>
      <c r="B79" s="727" t="str">
        <f>IF(基本情報入力シート!C111="","",基本情報入力シート!C111)</f>
        <v/>
      </c>
      <c r="C79" s="728" t="str">
        <f>IF(基本情報入力シート!D111="","",基本情報入力シート!D111)</f>
        <v/>
      </c>
      <c r="D79" s="728" t="str">
        <f>IF(基本情報入力シート!E111="","",基本情報入力シート!E111)</f>
        <v/>
      </c>
      <c r="E79" s="728" t="str">
        <f>IF(基本情報入力シート!F111="","",基本情報入力シート!F111)</f>
        <v/>
      </c>
      <c r="F79" s="728" t="str">
        <f>IF(基本情報入力シート!G111="","",基本情報入力シート!G111)</f>
        <v/>
      </c>
      <c r="G79" s="728" t="str">
        <f>IF(基本情報入力シート!H111="","",基本情報入力シート!H111)</f>
        <v/>
      </c>
      <c r="H79" s="728" t="str">
        <f>IF(基本情報入力シート!I111="","",基本情報入力シート!I111)</f>
        <v/>
      </c>
      <c r="I79" s="728" t="str">
        <f>IF(基本情報入力シート!J111="","",基本情報入力シート!J111)</f>
        <v/>
      </c>
      <c r="J79" s="728" t="str">
        <f>IF(基本情報入力シート!K111="","",基本情報入力シート!K111)</f>
        <v/>
      </c>
      <c r="K79" s="729" t="str">
        <f>IF(基本情報入力シート!L111="","",基本情報入力シート!L111)</f>
        <v/>
      </c>
      <c r="L79" s="726" t="str">
        <f>IF(基本情報入力シート!M111="","",基本情報入力シート!M111)</f>
        <v/>
      </c>
      <c r="M79" s="726" t="str">
        <f>IF(基本情報入力シート!R111="","",基本情報入力シート!R111)</f>
        <v/>
      </c>
      <c r="N79" s="726" t="str">
        <f>IF(基本情報入力シート!W111="","",基本情報入力シート!W111)</f>
        <v/>
      </c>
      <c r="O79" s="726" t="str">
        <f>IF(基本情報入力シート!X111="","",基本情報入力シート!X111)</f>
        <v/>
      </c>
      <c r="P79" s="730" t="str">
        <f>IF(基本情報入力シート!Y111="","",基本情報入力シート!Y111)</f>
        <v/>
      </c>
      <c r="Q79" s="731" t="str">
        <f>IF(基本情報入力シート!Z111="","",基本情報入力シート!Z111)</f>
        <v/>
      </c>
      <c r="R79" s="732" t="str">
        <f>IF(基本情報入力シート!AA111="","",基本情報入力シート!AA111)</f>
        <v/>
      </c>
      <c r="S79" s="168"/>
      <c r="T79" s="169"/>
      <c r="U79" s="733" t="str">
        <f>IF(P79="","",VLOOKUP(P79,数式用!$A$5:$I$28,MATCH(T79,数式用!$C$4:$G$4,0)+2,0))</f>
        <v/>
      </c>
      <c r="V79" s="734" t="s">
        <v>257</v>
      </c>
      <c r="W79" s="170"/>
      <c r="X79" s="735" t="s">
        <v>258</v>
      </c>
      <c r="Y79" s="170"/>
      <c r="Z79" s="735" t="s">
        <v>259</v>
      </c>
      <c r="AA79" s="170"/>
      <c r="AB79" s="735" t="s">
        <v>258</v>
      </c>
      <c r="AC79" s="170"/>
      <c r="AD79" s="735" t="s">
        <v>260</v>
      </c>
      <c r="AE79" s="736" t="s">
        <v>261</v>
      </c>
      <c r="AF79" s="737" t="str">
        <f t="shared" si="2"/>
        <v/>
      </c>
      <c r="AG79" s="740" t="s">
        <v>262</v>
      </c>
      <c r="AH79" s="739" t="str">
        <f t="shared" si="4"/>
        <v/>
      </c>
    </row>
    <row r="80" spans="1:34" ht="36.75" customHeight="1">
      <c r="A80" s="726">
        <f t="shared" si="3"/>
        <v>69</v>
      </c>
      <c r="B80" s="727" t="str">
        <f>IF(基本情報入力シート!C112="","",基本情報入力シート!C112)</f>
        <v/>
      </c>
      <c r="C80" s="728" t="str">
        <f>IF(基本情報入力シート!D112="","",基本情報入力シート!D112)</f>
        <v/>
      </c>
      <c r="D80" s="728" t="str">
        <f>IF(基本情報入力シート!E112="","",基本情報入力シート!E112)</f>
        <v/>
      </c>
      <c r="E80" s="728" t="str">
        <f>IF(基本情報入力シート!F112="","",基本情報入力シート!F112)</f>
        <v/>
      </c>
      <c r="F80" s="728" t="str">
        <f>IF(基本情報入力シート!G112="","",基本情報入力シート!G112)</f>
        <v/>
      </c>
      <c r="G80" s="728" t="str">
        <f>IF(基本情報入力シート!H112="","",基本情報入力シート!H112)</f>
        <v/>
      </c>
      <c r="H80" s="728" t="str">
        <f>IF(基本情報入力シート!I112="","",基本情報入力シート!I112)</f>
        <v/>
      </c>
      <c r="I80" s="728" t="str">
        <f>IF(基本情報入力シート!J112="","",基本情報入力シート!J112)</f>
        <v/>
      </c>
      <c r="J80" s="728" t="str">
        <f>IF(基本情報入力シート!K112="","",基本情報入力シート!K112)</f>
        <v/>
      </c>
      <c r="K80" s="729" t="str">
        <f>IF(基本情報入力シート!L112="","",基本情報入力シート!L112)</f>
        <v/>
      </c>
      <c r="L80" s="726" t="str">
        <f>IF(基本情報入力シート!M112="","",基本情報入力シート!M112)</f>
        <v/>
      </c>
      <c r="M80" s="726" t="str">
        <f>IF(基本情報入力シート!R112="","",基本情報入力シート!R112)</f>
        <v/>
      </c>
      <c r="N80" s="726" t="str">
        <f>IF(基本情報入力シート!W112="","",基本情報入力シート!W112)</f>
        <v/>
      </c>
      <c r="O80" s="726" t="str">
        <f>IF(基本情報入力シート!X112="","",基本情報入力シート!X112)</f>
        <v/>
      </c>
      <c r="P80" s="730" t="str">
        <f>IF(基本情報入力シート!Y112="","",基本情報入力シート!Y112)</f>
        <v/>
      </c>
      <c r="Q80" s="731" t="str">
        <f>IF(基本情報入力シート!Z112="","",基本情報入力シート!Z112)</f>
        <v/>
      </c>
      <c r="R80" s="732" t="str">
        <f>IF(基本情報入力シート!AA112="","",基本情報入力シート!AA112)</f>
        <v/>
      </c>
      <c r="S80" s="168"/>
      <c r="T80" s="169"/>
      <c r="U80" s="733" t="str">
        <f>IF(P80="","",VLOOKUP(P80,数式用!$A$5:$I$28,MATCH(T80,数式用!$C$4:$G$4,0)+2,0))</f>
        <v/>
      </c>
      <c r="V80" s="734" t="s">
        <v>257</v>
      </c>
      <c r="W80" s="170"/>
      <c r="X80" s="735" t="s">
        <v>258</v>
      </c>
      <c r="Y80" s="170"/>
      <c r="Z80" s="735" t="s">
        <v>259</v>
      </c>
      <c r="AA80" s="170"/>
      <c r="AB80" s="735" t="s">
        <v>258</v>
      </c>
      <c r="AC80" s="170"/>
      <c r="AD80" s="735" t="s">
        <v>260</v>
      </c>
      <c r="AE80" s="736" t="s">
        <v>261</v>
      </c>
      <c r="AF80" s="737" t="str">
        <f t="shared" si="2"/>
        <v/>
      </c>
      <c r="AG80" s="740" t="s">
        <v>262</v>
      </c>
      <c r="AH80" s="739" t="str">
        <f t="shared" si="4"/>
        <v/>
      </c>
    </row>
    <row r="81" spans="1:34" ht="36.75" customHeight="1">
      <c r="A81" s="726">
        <f t="shared" si="3"/>
        <v>70</v>
      </c>
      <c r="B81" s="727" t="str">
        <f>IF(基本情報入力シート!C113="","",基本情報入力シート!C113)</f>
        <v/>
      </c>
      <c r="C81" s="728" t="str">
        <f>IF(基本情報入力シート!D113="","",基本情報入力シート!D113)</f>
        <v/>
      </c>
      <c r="D81" s="728" t="str">
        <f>IF(基本情報入力シート!E113="","",基本情報入力シート!E113)</f>
        <v/>
      </c>
      <c r="E81" s="728" t="str">
        <f>IF(基本情報入力シート!F113="","",基本情報入力シート!F113)</f>
        <v/>
      </c>
      <c r="F81" s="728" t="str">
        <f>IF(基本情報入力シート!G113="","",基本情報入力シート!G113)</f>
        <v/>
      </c>
      <c r="G81" s="728" t="str">
        <f>IF(基本情報入力シート!H113="","",基本情報入力シート!H113)</f>
        <v/>
      </c>
      <c r="H81" s="728" t="str">
        <f>IF(基本情報入力シート!I113="","",基本情報入力シート!I113)</f>
        <v/>
      </c>
      <c r="I81" s="728" t="str">
        <f>IF(基本情報入力シート!J113="","",基本情報入力シート!J113)</f>
        <v/>
      </c>
      <c r="J81" s="728" t="str">
        <f>IF(基本情報入力シート!K113="","",基本情報入力シート!K113)</f>
        <v/>
      </c>
      <c r="K81" s="729" t="str">
        <f>IF(基本情報入力シート!L113="","",基本情報入力シート!L113)</f>
        <v/>
      </c>
      <c r="L81" s="726" t="str">
        <f>IF(基本情報入力シート!M113="","",基本情報入力シート!M113)</f>
        <v/>
      </c>
      <c r="M81" s="726" t="str">
        <f>IF(基本情報入力シート!R113="","",基本情報入力シート!R113)</f>
        <v/>
      </c>
      <c r="N81" s="726" t="str">
        <f>IF(基本情報入力シート!W113="","",基本情報入力シート!W113)</f>
        <v/>
      </c>
      <c r="O81" s="726" t="str">
        <f>IF(基本情報入力シート!X113="","",基本情報入力シート!X113)</f>
        <v/>
      </c>
      <c r="P81" s="730" t="str">
        <f>IF(基本情報入力シート!Y113="","",基本情報入力シート!Y113)</f>
        <v/>
      </c>
      <c r="Q81" s="731" t="str">
        <f>IF(基本情報入力シート!Z113="","",基本情報入力シート!Z113)</f>
        <v/>
      </c>
      <c r="R81" s="732" t="str">
        <f>IF(基本情報入力シート!AA113="","",基本情報入力シート!AA113)</f>
        <v/>
      </c>
      <c r="S81" s="168"/>
      <c r="T81" s="169"/>
      <c r="U81" s="733" t="str">
        <f>IF(P81="","",VLOOKUP(P81,数式用!$A$5:$I$28,MATCH(T81,数式用!$C$4:$G$4,0)+2,0))</f>
        <v/>
      </c>
      <c r="V81" s="734" t="s">
        <v>257</v>
      </c>
      <c r="W81" s="170"/>
      <c r="X81" s="735" t="s">
        <v>258</v>
      </c>
      <c r="Y81" s="170"/>
      <c r="Z81" s="735" t="s">
        <v>259</v>
      </c>
      <c r="AA81" s="170"/>
      <c r="AB81" s="735" t="s">
        <v>258</v>
      </c>
      <c r="AC81" s="170"/>
      <c r="AD81" s="735" t="s">
        <v>260</v>
      </c>
      <c r="AE81" s="736" t="s">
        <v>261</v>
      </c>
      <c r="AF81" s="737" t="str">
        <f t="shared" ref="AF81:AF111" si="5">IF(W81&gt;=1,(AA81*12+AC81)-(W81*12+Y81)+1,"")</f>
        <v/>
      </c>
      <c r="AG81" s="740" t="s">
        <v>262</v>
      </c>
      <c r="AH81" s="739" t="str">
        <f t="shared" si="4"/>
        <v/>
      </c>
    </row>
    <row r="82" spans="1:34" ht="36.75" customHeight="1">
      <c r="A82" s="726">
        <f t="shared" si="3"/>
        <v>71</v>
      </c>
      <c r="B82" s="727" t="str">
        <f>IF(基本情報入力シート!C114="","",基本情報入力シート!C114)</f>
        <v/>
      </c>
      <c r="C82" s="728" t="str">
        <f>IF(基本情報入力シート!D114="","",基本情報入力シート!D114)</f>
        <v/>
      </c>
      <c r="D82" s="728" t="str">
        <f>IF(基本情報入力シート!E114="","",基本情報入力シート!E114)</f>
        <v/>
      </c>
      <c r="E82" s="728" t="str">
        <f>IF(基本情報入力シート!F114="","",基本情報入力シート!F114)</f>
        <v/>
      </c>
      <c r="F82" s="728" t="str">
        <f>IF(基本情報入力シート!G114="","",基本情報入力シート!G114)</f>
        <v/>
      </c>
      <c r="G82" s="728" t="str">
        <f>IF(基本情報入力シート!H114="","",基本情報入力シート!H114)</f>
        <v/>
      </c>
      <c r="H82" s="728" t="str">
        <f>IF(基本情報入力シート!I114="","",基本情報入力シート!I114)</f>
        <v/>
      </c>
      <c r="I82" s="728" t="str">
        <f>IF(基本情報入力シート!J114="","",基本情報入力シート!J114)</f>
        <v/>
      </c>
      <c r="J82" s="728" t="str">
        <f>IF(基本情報入力シート!K114="","",基本情報入力シート!K114)</f>
        <v/>
      </c>
      <c r="K82" s="729" t="str">
        <f>IF(基本情報入力シート!L114="","",基本情報入力シート!L114)</f>
        <v/>
      </c>
      <c r="L82" s="726" t="str">
        <f>IF(基本情報入力シート!M114="","",基本情報入力シート!M114)</f>
        <v/>
      </c>
      <c r="M82" s="726" t="str">
        <f>IF(基本情報入力シート!R114="","",基本情報入力シート!R114)</f>
        <v/>
      </c>
      <c r="N82" s="726" t="str">
        <f>IF(基本情報入力シート!W114="","",基本情報入力シート!W114)</f>
        <v/>
      </c>
      <c r="O82" s="726" t="str">
        <f>IF(基本情報入力シート!X114="","",基本情報入力シート!X114)</f>
        <v/>
      </c>
      <c r="P82" s="730" t="str">
        <f>IF(基本情報入力シート!Y114="","",基本情報入力シート!Y114)</f>
        <v/>
      </c>
      <c r="Q82" s="731" t="str">
        <f>IF(基本情報入力シート!Z114="","",基本情報入力シート!Z114)</f>
        <v/>
      </c>
      <c r="R82" s="732" t="str">
        <f>IF(基本情報入力シート!AA114="","",基本情報入力シート!AA114)</f>
        <v/>
      </c>
      <c r="S82" s="168"/>
      <c r="T82" s="169"/>
      <c r="U82" s="733" t="str">
        <f>IF(P82="","",VLOOKUP(P82,数式用!$A$5:$I$28,MATCH(T82,数式用!$C$4:$G$4,0)+2,0))</f>
        <v/>
      </c>
      <c r="V82" s="734" t="s">
        <v>257</v>
      </c>
      <c r="W82" s="170"/>
      <c r="X82" s="735" t="s">
        <v>258</v>
      </c>
      <c r="Y82" s="170"/>
      <c r="Z82" s="735" t="s">
        <v>259</v>
      </c>
      <c r="AA82" s="170"/>
      <c r="AB82" s="735" t="s">
        <v>258</v>
      </c>
      <c r="AC82" s="170"/>
      <c r="AD82" s="735" t="s">
        <v>260</v>
      </c>
      <c r="AE82" s="736" t="s">
        <v>261</v>
      </c>
      <c r="AF82" s="737" t="str">
        <f t="shared" si="5"/>
        <v/>
      </c>
      <c r="AG82" s="740" t="s">
        <v>262</v>
      </c>
      <c r="AH82" s="739" t="str">
        <f t="shared" si="4"/>
        <v/>
      </c>
    </row>
    <row r="83" spans="1:34" ht="36.75" customHeight="1">
      <c r="A83" s="726">
        <f t="shared" si="3"/>
        <v>72</v>
      </c>
      <c r="B83" s="727" t="str">
        <f>IF(基本情報入力シート!C115="","",基本情報入力シート!C115)</f>
        <v/>
      </c>
      <c r="C83" s="728" t="str">
        <f>IF(基本情報入力シート!D115="","",基本情報入力シート!D115)</f>
        <v/>
      </c>
      <c r="D83" s="728" t="str">
        <f>IF(基本情報入力シート!E115="","",基本情報入力シート!E115)</f>
        <v/>
      </c>
      <c r="E83" s="728" t="str">
        <f>IF(基本情報入力シート!F115="","",基本情報入力シート!F115)</f>
        <v/>
      </c>
      <c r="F83" s="728" t="str">
        <f>IF(基本情報入力シート!G115="","",基本情報入力シート!G115)</f>
        <v/>
      </c>
      <c r="G83" s="728" t="str">
        <f>IF(基本情報入力シート!H115="","",基本情報入力シート!H115)</f>
        <v/>
      </c>
      <c r="H83" s="728" t="str">
        <f>IF(基本情報入力シート!I115="","",基本情報入力シート!I115)</f>
        <v/>
      </c>
      <c r="I83" s="728" t="str">
        <f>IF(基本情報入力シート!J115="","",基本情報入力シート!J115)</f>
        <v/>
      </c>
      <c r="J83" s="728" t="str">
        <f>IF(基本情報入力シート!K115="","",基本情報入力シート!K115)</f>
        <v/>
      </c>
      <c r="K83" s="729" t="str">
        <f>IF(基本情報入力シート!L115="","",基本情報入力シート!L115)</f>
        <v/>
      </c>
      <c r="L83" s="726" t="str">
        <f>IF(基本情報入力シート!M115="","",基本情報入力シート!M115)</f>
        <v/>
      </c>
      <c r="M83" s="726" t="str">
        <f>IF(基本情報入力シート!R115="","",基本情報入力シート!R115)</f>
        <v/>
      </c>
      <c r="N83" s="726" t="str">
        <f>IF(基本情報入力シート!W115="","",基本情報入力シート!W115)</f>
        <v/>
      </c>
      <c r="O83" s="726" t="str">
        <f>IF(基本情報入力シート!X115="","",基本情報入力シート!X115)</f>
        <v/>
      </c>
      <c r="P83" s="730" t="str">
        <f>IF(基本情報入力シート!Y115="","",基本情報入力シート!Y115)</f>
        <v/>
      </c>
      <c r="Q83" s="731" t="str">
        <f>IF(基本情報入力シート!Z115="","",基本情報入力シート!Z115)</f>
        <v/>
      </c>
      <c r="R83" s="732" t="str">
        <f>IF(基本情報入力シート!AA115="","",基本情報入力シート!AA115)</f>
        <v/>
      </c>
      <c r="S83" s="168"/>
      <c r="T83" s="169"/>
      <c r="U83" s="733" t="str">
        <f>IF(P83="","",VLOOKUP(P83,数式用!$A$5:$I$28,MATCH(T83,数式用!$C$4:$G$4,0)+2,0))</f>
        <v/>
      </c>
      <c r="V83" s="734" t="s">
        <v>257</v>
      </c>
      <c r="W83" s="170"/>
      <c r="X83" s="735" t="s">
        <v>258</v>
      </c>
      <c r="Y83" s="170"/>
      <c r="Z83" s="735" t="s">
        <v>259</v>
      </c>
      <c r="AA83" s="170"/>
      <c r="AB83" s="735" t="s">
        <v>258</v>
      </c>
      <c r="AC83" s="170"/>
      <c r="AD83" s="735" t="s">
        <v>260</v>
      </c>
      <c r="AE83" s="736" t="s">
        <v>261</v>
      </c>
      <c r="AF83" s="737" t="str">
        <f t="shared" si="5"/>
        <v/>
      </c>
      <c r="AG83" s="740" t="s">
        <v>262</v>
      </c>
      <c r="AH83" s="739" t="str">
        <f t="shared" si="4"/>
        <v/>
      </c>
    </row>
    <row r="84" spans="1:34" ht="36.75" customHeight="1">
      <c r="A84" s="726">
        <f t="shared" si="3"/>
        <v>73</v>
      </c>
      <c r="B84" s="727" t="str">
        <f>IF(基本情報入力シート!C116="","",基本情報入力シート!C116)</f>
        <v/>
      </c>
      <c r="C84" s="728" t="str">
        <f>IF(基本情報入力シート!D116="","",基本情報入力シート!D116)</f>
        <v/>
      </c>
      <c r="D84" s="728" t="str">
        <f>IF(基本情報入力シート!E116="","",基本情報入力シート!E116)</f>
        <v/>
      </c>
      <c r="E84" s="728" t="str">
        <f>IF(基本情報入力シート!F116="","",基本情報入力シート!F116)</f>
        <v/>
      </c>
      <c r="F84" s="728" t="str">
        <f>IF(基本情報入力シート!G116="","",基本情報入力シート!G116)</f>
        <v/>
      </c>
      <c r="G84" s="728" t="str">
        <f>IF(基本情報入力シート!H116="","",基本情報入力シート!H116)</f>
        <v/>
      </c>
      <c r="H84" s="728" t="str">
        <f>IF(基本情報入力シート!I116="","",基本情報入力シート!I116)</f>
        <v/>
      </c>
      <c r="I84" s="728" t="str">
        <f>IF(基本情報入力シート!J116="","",基本情報入力シート!J116)</f>
        <v/>
      </c>
      <c r="J84" s="728" t="str">
        <f>IF(基本情報入力シート!K116="","",基本情報入力シート!K116)</f>
        <v/>
      </c>
      <c r="K84" s="729" t="str">
        <f>IF(基本情報入力シート!L116="","",基本情報入力シート!L116)</f>
        <v/>
      </c>
      <c r="L84" s="726" t="str">
        <f>IF(基本情報入力シート!M116="","",基本情報入力シート!M116)</f>
        <v/>
      </c>
      <c r="M84" s="726" t="str">
        <f>IF(基本情報入力シート!R116="","",基本情報入力シート!R116)</f>
        <v/>
      </c>
      <c r="N84" s="726" t="str">
        <f>IF(基本情報入力シート!W116="","",基本情報入力シート!W116)</f>
        <v/>
      </c>
      <c r="O84" s="726" t="str">
        <f>IF(基本情報入力シート!X116="","",基本情報入力シート!X116)</f>
        <v/>
      </c>
      <c r="P84" s="730" t="str">
        <f>IF(基本情報入力シート!Y116="","",基本情報入力シート!Y116)</f>
        <v/>
      </c>
      <c r="Q84" s="731" t="str">
        <f>IF(基本情報入力シート!Z116="","",基本情報入力シート!Z116)</f>
        <v/>
      </c>
      <c r="R84" s="732" t="str">
        <f>IF(基本情報入力シート!AA116="","",基本情報入力シート!AA116)</f>
        <v/>
      </c>
      <c r="S84" s="168"/>
      <c r="T84" s="169"/>
      <c r="U84" s="733" t="str">
        <f>IF(P84="","",VLOOKUP(P84,数式用!$A$5:$I$28,MATCH(T84,数式用!$C$4:$G$4,0)+2,0))</f>
        <v/>
      </c>
      <c r="V84" s="734" t="s">
        <v>257</v>
      </c>
      <c r="W84" s="170"/>
      <c r="X84" s="735" t="s">
        <v>258</v>
      </c>
      <c r="Y84" s="170"/>
      <c r="Z84" s="735" t="s">
        <v>259</v>
      </c>
      <c r="AA84" s="170"/>
      <c r="AB84" s="735" t="s">
        <v>258</v>
      </c>
      <c r="AC84" s="170"/>
      <c r="AD84" s="735" t="s">
        <v>260</v>
      </c>
      <c r="AE84" s="736" t="s">
        <v>261</v>
      </c>
      <c r="AF84" s="737" t="str">
        <f t="shared" si="5"/>
        <v/>
      </c>
      <c r="AG84" s="740" t="s">
        <v>262</v>
      </c>
      <c r="AH84" s="739" t="str">
        <f t="shared" si="4"/>
        <v/>
      </c>
    </row>
    <row r="85" spans="1:34" ht="36.75" customHeight="1">
      <c r="A85" s="726">
        <f t="shared" si="3"/>
        <v>74</v>
      </c>
      <c r="B85" s="727" t="str">
        <f>IF(基本情報入力シート!C117="","",基本情報入力シート!C117)</f>
        <v/>
      </c>
      <c r="C85" s="728" t="str">
        <f>IF(基本情報入力シート!D117="","",基本情報入力シート!D117)</f>
        <v/>
      </c>
      <c r="D85" s="728" t="str">
        <f>IF(基本情報入力シート!E117="","",基本情報入力シート!E117)</f>
        <v/>
      </c>
      <c r="E85" s="728" t="str">
        <f>IF(基本情報入力シート!F117="","",基本情報入力シート!F117)</f>
        <v/>
      </c>
      <c r="F85" s="728" t="str">
        <f>IF(基本情報入力シート!G117="","",基本情報入力シート!G117)</f>
        <v/>
      </c>
      <c r="G85" s="728" t="str">
        <f>IF(基本情報入力シート!H117="","",基本情報入力シート!H117)</f>
        <v/>
      </c>
      <c r="H85" s="728" t="str">
        <f>IF(基本情報入力シート!I117="","",基本情報入力シート!I117)</f>
        <v/>
      </c>
      <c r="I85" s="728" t="str">
        <f>IF(基本情報入力シート!J117="","",基本情報入力シート!J117)</f>
        <v/>
      </c>
      <c r="J85" s="728" t="str">
        <f>IF(基本情報入力シート!K117="","",基本情報入力シート!K117)</f>
        <v/>
      </c>
      <c r="K85" s="729" t="str">
        <f>IF(基本情報入力シート!L117="","",基本情報入力シート!L117)</f>
        <v/>
      </c>
      <c r="L85" s="726" t="str">
        <f>IF(基本情報入力シート!M117="","",基本情報入力シート!M117)</f>
        <v/>
      </c>
      <c r="M85" s="726" t="str">
        <f>IF(基本情報入力シート!R117="","",基本情報入力シート!R117)</f>
        <v/>
      </c>
      <c r="N85" s="726" t="str">
        <f>IF(基本情報入力シート!W117="","",基本情報入力シート!W117)</f>
        <v/>
      </c>
      <c r="O85" s="726" t="str">
        <f>IF(基本情報入力シート!X117="","",基本情報入力シート!X117)</f>
        <v/>
      </c>
      <c r="P85" s="730" t="str">
        <f>IF(基本情報入力シート!Y117="","",基本情報入力シート!Y117)</f>
        <v/>
      </c>
      <c r="Q85" s="731" t="str">
        <f>IF(基本情報入力シート!Z117="","",基本情報入力シート!Z117)</f>
        <v/>
      </c>
      <c r="R85" s="732" t="str">
        <f>IF(基本情報入力シート!AA117="","",基本情報入力シート!AA117)</f>
        <v/>
      </c>
      <c r="S85" s="168"/>
      <c r="T85" s="169"/>
      <c r="U85" s="733" t="str">
        <f>IF(P85="","",VLOOKUP(P85,数式用!$A$5:$I$28,MATCH(T85,数式用!$C$4:$G$4,0)+2,0))</f>
        <v/>
      </c>
      <c r="V85" s="734" t="s">
        <v>257</v>
      </c>
      <c r="W85" s="170"/>
      <c r="X85" s="735" t="s">
        <v>258</v>
      </c>
      <c r="Y85" s="170"/>
      <c r="Z85" s="735" t="s">
        <v>259</v>
      </c>
      <c r="AA85" s="170"/>
      <c r="AB85" s="735" t="s">
        <v>258</v>
      </c>
      <c r="AC85" s="170"/>
      <c r="AD85" s="735" t="s">
        <v>260</v>
      </c>
      <c r="AE85" s="736" t="s">
        <v>261</v>
      </c>
      <c r="AF85" s="737" t="str">
        <f t="shared" si="5"/>
        <v/>
      </c>
      <c r="AG85" s="740" t="s">
        <v>262</v>
      </c>
      <c r="AH85" s="739" t="str">
        <f t="shared" si="4"/>
        <v/>
      </c>
    </row>
    <row r="86" spans="1:34" ht="36.75" customHeight="1">
      <c r="A86" s="726">
        <f t="shared" si="3"/>
        <v>75</v>
      </c>
      <c r="B86" s="727" t="str">
        <f>IF(基本情報入力シート!C118="","",基本情報入力シート!C118)</f>
        <v/>
      </c>
      <c r="C86" s="728" t="str">
        <f>IF(基本情報入力シート!D118="","",基本情報入力シート!D118)</f>
        <v/>
      </c>
      <c r="D86" s="728" t="str">
        <f>IF(基本情報入力シート!E118="","",基本情報入力シート!E118)</f>
        <v/>
      </c>
      <c r="E86" s="728" t="str">
        <f>IF(基本情報入力シート!F118="","",基本情報入力シート!F118)</f>
        <v/>
      </c>
      <c r="F86" s="728" t="str">
        <f>IF(基本情報入力シート!G118="","",基本情報入力シート!G118)</f>
        <v/>
      </c>
      <c r="G86" s="728" t="str">
        <f>IF(基本情報入力シート!H118="","",基本情報入力シート!H118)</f>
        <v/>
      </c>
      <c r="H86" s="728" t="str">
        <f>IF(基本情報入力シート!I118="","",基本情報入力シート!I118)</f>
        <v/>
      </c>
      <c r="I86" s="728" t="str">
        <f>IF(基本情報入力シート!J118="","",基本情報入力シート!J118)</f>
        <v/>
      </c>
      <c r="J86" s="728" t="str">
        <f>IF(基本情報入力シート!K118="","",基本情報入力シート!K118)</f>
        <v/>
      </c>
      <c r="K86" s="729" t="str">
        <f>IF(基本情報入力シート!L118="","",基本情報入力シート!L118)</f>
        <v/>
      </c>
      <c r="L86" s="726" t="str">
        <f>IF(基本情報入力シート!M118="","",基本情報入力シート!M118)</f>
        <v/>
      </c>
      <c r="M86" s="726" t="str">
        <f>IF(基本情報入力シート!R118="","",基本情報入力シート!R118)</f>
        <v/>
      </c>
      <c r="N86" s="726" t="str">
        <f>IF(基本情報入力シート!W118="","",基本情報入力シート!W118)</f>
        <v/>
      </c>
      <c r="O86" s="726" t="str">
        <f>IF(基本情報入力シート!X118="","",基本情報入力シート!X118)</f>
        <v/>
      </c>
      <c r="P86" s="730" t="str">
        <f>IF(基本情報入力シート!Y118="","",基本情報入力シート!Y118)</f>
        <v/>
      </c>
      <c r="Q86" s="731" t="str">
        <f>IF(基本情報入力シート!Z118="","",基本情報入力シート!Z118)</f>
        <v/>
      </c>
      <c r="R86" s="732" t="str">
        <f>IF(基本情報入力シート!AA118="","",基本情報入力シート!AA118)</f>
        <v/>
      </c>
      <c r="S86" s="168"/>
      <c r="T86" s="169"/>
      <c r="U86" s="733" t="str">
        <f>IF(P86="","",VLOOKUP(P86,数式用!$A$5:$I$28,MATCH(T86,数式用!$C$4:$G$4,0)+2,0))</f>
        <v/>
      </c>
      <c r="V86" s="734" t="s">
        <v>257</v>
      </c>
      <c r="W86" s="170"/>
      <c r="X86" s="735" t="s">
        <v>258</v>
      </c>
      <c r="Y86" s="170"/>
      <c r="Z86" s="735" t="s">
        <v>259</v>
      </c>
      <c r="AA86" s="170"/>
      <c r="AB86" s="735" t="s">
        <v>258</v>
      </c>
      <c r="AC86" s="170"/>
      <c r="AD86" s="735" t="s">
        <v>260</v>
      </c>
      <c r="AE86" s="736" t="s">
        <v>261</v>
      </c>
      <c r="AF86" s="737" t="str">
        <f t="shared" si="5"/>
        <v/>
      </c>
      <c r="AG86" s="740" t="s">
        <v>262</v>
      </c>
      <c r="AH86" s="739" t="str">
        <f t="shared" si="4"/>
        <v/>
      </c>
    </row>
    <row r="87" spans="1:34" ht="36.75" customHeight="1">
      <c r="A87" s="726">
        <f t="shared" si="3"/>
        <v>76</v>
      </c>
      <c r="B87" s="727" t="str">
        <f>IF(基本情報入力シート!C119="","",基本情報入力シート!C119)</f>
        <v/>
      </c>
      <c r="C87" s="728" t="str">
        <f>IF(基本情報入力シート!D119="","",基本情報入力シート!D119)</f>
        <v/>
      </c>
      <c r="D87" s="728" t="str">
        <f>IF(基本情報入力シート!E119="","",基本情報入力シート!E119)</f>
        <v/>
      </c>
      <c r="E87" s="728" t="str">
        <f>IF(基本情報入力シート!F119="","",基本情報入力シート!F119)</f>
        <v/>
      </c>
      <c r="F87" s="728" t="str">
        <f>IF(基本情報入力シート!G119="","",基本情報入力シート!G119)</f>
        <v/>
      </c>
      <c r="G87" s="728" t="str">
        <f>IF(基本情報入力シート!H119="","",基本情報入力シート!H119)</f>
        <v/>
      </c>
      <c r="H87" s="728" t="str">
        <f>IF(基本情報入力シート!I119="","",基本情報入力シート!I119)</f>
        <v/>
      </c>
      <c r="I87" s="728" t="str">
        <f>IF(基本情報入力シート!J119="","",基本情報入力シート!J119)</f>
        <v/>
      </c>
      <c r="J87" s="728" t="str">
        <f>IF(基本情報入力シート!K119="","",基本情報入力シート!K119)</f>
        <v/>
      </c>
      <c r="K87" s="729" t="str">
        <f>IF(基本情報入力シート!L119="","",基本情報入力シート!L119)</f>
        <v/>
      </c>
      <c r="L87" s="726" t="str">
        <f>IF(基本情報入力シート!M119="","",基本情報入力シート!M119)</f>
        <v/>
      </c>
      <c r="M87" s="726" t="str">
        <f>IF(基本情報入力シート!R119="","",基本情報入力シート!R119)</f>
        <v/>
      </c>
      <c r="N87" s="726" t="str">
        <f>IF(基本情報入力シート!W119="","",基本情報入力シート!W119)</f>
        <v/>
      </c>
      <c r="O87" s="726" t="str">
        <f>IF(基本情報入力シート!X119="","",基本情報入力シート!X119)</f>
        <v/>
      </c>
      <c r="P87" s="730" t="str">
        <f>IF(基本情報入力シート!Y119="","",基本情報入力シート!Y119)</f>
        <v/>
      </c>
      <c r="Q87" s="731" t="str">
        <f>IF(基本情報入力シート!Z119="","",基本情報入力シート!Z119)</f>
        <v/>
      </c>
      <c r="R87" s="732" t="str">
        <f>IF(基本情報入力シート!AA119="","",基本情報入力シート!AA119)</f>
        <v/>
      </c>
      <c r="S87" s="168"/>
      <c r="T87" s="169"/>
      <c r="U87" s="733" t="str">
        <f>IF(P87="","",VLOOKUP(P87,数式用!$A$5:$I$28,MATCH(T87,数式用!$C$4:$G$4,0)+2,0))</f>
        <v/>
      </c>
      <c r="V87" s="734" t="s">
        <v>257</v>
      </c>
      <c r="W87" s="170"/>
      <c r="X87" s="735" t="s">
        <v>258</v>
      </c>
      <c r="Y87" s="170"/>
      <c r="Z87" s="735" t="s">
        <v>259</v>
      </c>
      <c r="AA87" s="170"/>
      <c r="AB87" s="735" t="s">
        <v>258</v>
      </c>
      <c r="AC87" s="170"/>
      <c r="AD87" s="735" t="s">
        <v>260</v>
      </c>
      <c r="AE87" s="736" t="s">
        <v>261</v>
      </c>
      <c r="AF87" s="737" t="str">
        <f t="shared" si="5"/>
        <v/>
      </c>
      <c r="AG87" s="740" t="s">
        <v>262</v>
      </c>
      <c r="AH87" s="739" t="str">
        <f t="shared" si="4"/>
        <v/>
      </c>
    </row>
    <row r="88" spans="1:34" ht="36.75" customHeight="1">
      <c r="A88" s="726">
        <f t="shared" si="3"/>
        <v>77</v>
      </c>
      <c r="B88" s="727" t="str">
        <f>IF(基本情報入力シート!C120="","",基本情報入力シート!C120)</f>
        <v/>
      </c>
      <c r="C88" s="728" t="str">
        <f>IF(基本情報入力シート!D120="","",基本情報入力シート!D120)</f>
        <v/>
      </c>
      <c r="D88" s="728" t="str">
        <f>IF(基本情報入力シート!E120="","",基本情報入力シート!E120)</f>
        <v/>
      </c>
      <c r="E88" s="728" t="str">
        <f>IF(基本情報入力シート!F120="","",基本情報入力シート!F120)</f>
        <v/>
      </c>
      <c r="F88" s="728" t="str">
        <f>IF(基本情報入力シート!G120="","",基本情報入力シート!G120)</f>
        <v/>
      </c>
      <c r="G88" s="728" t="str">
        <f>IF(基本情報入力シート!H120="","",基本情報入力シート!H120)</f>
        <v/>
      </c>
      <c r="H88" s="728" t="str">
        <f>IF(基本情報入力シート!I120="","",基本情報入力シート!I120)</f>
        <v/>
      </c>
      <c r="I88" s="728" t="str">
        <f>IF(基本情報入力シート!J120="","",基本情報入力シート!J120)</f>
        <v/>
      </c>
      <c r="J88" s="728" t="str">
        <f>IF(基本情報入力シート!K120="","",基本情報入力シート!K120)</f>
        <v/>
      </c>
      <c r="K88" s="729" t="str">
        <f>IF(基本情報入力シート!L120="","",基本情報入力シート!L120)</f>
        <v/>
      </c>
      <c r="L88" s="726" t="str">
        <f>IF(基本情報入力シート!M120="","",基本情報入力シート!M120)</f>
        <v/>
      </c>
      <c r="M88" s="726" t="str">
        <f>IF(基本情報入力シート!R120="","",基本情報入力シート!R120)</f>
        <v/>
      </c>
      <c r="N88" s="726" t="str">
        <f>IF(基本情報入力シート!W120="","",基本情報入力シート!W120)</f>
        <v/>
      </c>
      <c r="O88" s="726" t="str">
        <f>IF(基本情報入力シート!X120="","",基本情報入力シート!X120)</f>
        <v/>
      </c>
      <c r="P88" s="730" t="str">
        <f>IF(基本情報入力シート!Y120="","",基本情報入力シート!Y120)</f>
        <v/>
      </c>
      <c r="Q88" s="731" t="str">
        <f>IF(基本情報入力シート!Z120="","",基本情報入力シート!Z120)</f>
        <v/>
      </c>
      <c r="R88" s="732" t="str">
        <f>IF(基本情報入力シート!AA120="","",基本情報入力シート!AA120)</f>
        <v/>
      </c>
      <c r="S88" s="168"/>
      <c r="T88" s="169"/>
      <c r="U88" s="733" t="str">
        <f>IF(P88="","",VLOOKUP(P88,数式用!$A$5:$I$28,MATCH(T88,数式用!$C$4:$G$4,0)+2,0))</f>
        <v/>
      </c>
      <c r="V88" s="734" t="s">
        <v>257</v>
      </c>
      <c r="W88" s="170"/>
      <c r="X88" s="735" t="s">
        <v>258</v>
      </c>
      <c r="Y88" s="170"/>
      <c r="Z88" s="735" t="s">
        <v>259</v>
      </c>
      <c r="AA88" s="170"/>
      <c r="AB88" s="735" t="s">
        <v>258</v>
      </c>
      <c r="AC88" s="170"/>
      <c r="AD88" s="735" t="s">
        <v>260</v>
      </c>
      <c r="AE88" s="736" t="s">
        <v>261</v>
      </c>
      <c r="AF88" s="737" t="str">
        <f t="shared" si="5"/>
        <v/>
      </c>
      <c r="AG88" s="740" t="s">
        <v>262</v>
      </c>
      <c r="AH88" s="739" t="str">
        <f t="shared" si="4"/>
        <v/>
      </c>
    </row>
    <row r="89" spans="1:34" ht="36.75" customHeight="1">
      <c r="A89" s="726">
        <f t="shared" si="3"/>
        <v>78</v>
      </c>
      <c r="B89" s="727" t="str">
        <f>IF(基本情報入力シート!C121="","",基本情報入力シート!C121)</f>
        <v/>
      </c>
      <c r="C89" s="728" t="str">
        <f>IF(基本情報入力シート!D121="","",基本情報入力シート!D121)</f>
        <v/>
      </c>
      <c r="D89" s="728" t="str">
        <f>IF(基本情報入力シート!E121="","",基本情報入力シート!E121)</f>
        <v/>
      </c>
      <c r="E89" s="728" t="str">
        <f>IF(基本情報入力シート!F121="","",基本情報入力シート!F121)</f>
        <v/>
      </c>
      <c r="F89" s="728" t="str">
        <f>IF(基本情報入力シート!G121="","",基本情報入力シート!G121)</f>
        <v/>
      </c>
      <c r="G89" s="728" t="str">
        <f>IF(基本情報入力シート!H121="","",基本情報入力シート!H121)</f>
        <v/>
      </c>
      <c r="H89" s="728" t="str">
        <f>IF(基本情報入力シート!I121="","",基本情報入力シート!I121)</f>
        <v/>
      </c>
      <c r="I89" s="728" t="str">
        <f>IF(基本情報入力シート!J121="","",基本情報入力シート!J121)</f>
        <v/>
      </c>
      <c r="J89" s="728" t="str">
        <f>IF(基本情報入力シート!K121="","",基本情報入力シート!K121)</f>
        <v/>
      </c>
      <c r="K89" s="729" t="str">
        <f>IF(基本情報入力シート!L121="","",基本情報入力シート!L121)</f>
        <v/>
      </c>
      <c r="L89" s="726" t="str">
        <f>IF(基本情報入力シート!M121="","",基本情報入力シート!M121)</f>
        <v/>
      </c>
      <c r="M89" s="726" t="str">
        <f>IF(基本情報入力シート!R121="","",基本情報入力シート!R121)</f>
        <v/>
      </c>
      <c r="N89" s="726" t="str">
        <f>IF(基本情報入力シート!W121="","",基本情報入力シート!W121)</f>
        <v/>
      </c>
      <c r="O89" s="726" t="str">
        <f>IF(基本情報入力シート!X121="","",基本情報入力シート!X121)</f>
        <v/>
      </c>
      <c r="P89" s="730" t="str">
        <f>IF(基本情報入力シート!Y121="","",基本情報入力シート!Y121)</f>
        <v/>
      </c>
      <c r="Q89" s="731" t="str">
        <f>IF(基本情報入力シート!Z121="","",基本情報入力シート!Z121)</f>
        <v/>
      </c>
      <c r="R89" s="732" t="str">
        <f>IF(基本情報入力シート!AA121="","",基本情報入力シート!AA121)</f>
        <v/>
      </c>
      <c r="S89" s="168"/>
      <c r="T89" s="169"/>
      <c r="U89" s="733" t="str">
        <f>IF(P89="","",VLOOKUP(P89,数式用!$A$5:$I$28,MATCH(T89,数式用!$C$4:$G$4,0)+2,0))</f>
        <v/>
      </c>
      <c r="V89" s="734" t="s">
        <v>257</v>
      </c>
      <c r="W89" s="170"/>
      <c r="X89" s="735" t="s">
        <v>258</v>
      </c>
      <c r="Y89" s="170"/>
      <c r="Z89" s="735" t="s">
        <v>259</v>
      </c>
      <c r="AA89" s="170"/>
      <c r="AB89" s="735" t="s">
        <v>258</v>
      </c>
      <c r="AC89" s="170"/>
      <c r="AD89" s="735" t="s">
        <v>260</v>
      </c>
      <c r="AE89" s="736" t="s">
        <v>261</v>
      </c>
      <c r="AF89" s="737" t="str">
        <f t="shared" si="5"/>
        <v/>
      </c>
      <c r="AG89" s="740" t="s">
        <v>262</v>
      </c>
      <c r="AH89" s="739" t="str">
        <f t="shared" si="4"/>
        <v/>
      </c>
    </row>
    <row r="90" spans="1:34" ht="36.75" customHeight="1">
      <c r="A90" s="726">
        <f t="shared" si="3"/>
        <v>79</v>
      </c>
      <c r="B90" s="727" t="str">
        <f>IF(基本情報入力シート!C122="","",基本情報入力シート!C122)</f>
        <v/>
      </c>
      <c r="C90" s="728" t="str">
        <f>IF(基本情報入力シート!D122="","",基本情報入力シート!D122)</f>
        <v/>
      </c>
      <c r="D90" s="728" t="str">
        <f>IF(基本情報入力シート!E122="","",基本情報入力シート!E122)</f>
        <v/>
      </c>
      <c r="E90" s="728" t="str">
        <f>IF(基本情報入力シート!F122="","",基本情報入力シート!F122)</f>
        <v/>
      </c>
      <c r="F90" s="728" t="str">
        <f>IF(基本情報入力シート!G122="","",基本情報入力シート!G122)</f>
        <v/>
      </c>
      <c r="G90" s="728" t="str">
        <f>IF(基本情報入力シート!H122="","",基本情報入力シート!H122)</f>
        <v/>
      </c>
      <c r="H90" s="728" t="str">
        <f>IF(基本情報入力シート!I122="","",基本情報入力シート!I122)</f>
        <v/>
      </c>
      <c r="I90" s="728" t="str">
        <f>IF(基本情報入力シート!J122="","",基本情報入力シート!J122)</f>
        <v/>
      </c>
      <c r="J90" s="728" t="str">
        <f>IF(基本情報入力シート!K122="","",基本情報入力シート!K122)</f>
        <v/>
      </c>
      <c r="K90" s="729" t="str">
        <f>IF(基本情報入力シート!L122="","",基本情報入力シート!L122)</f>
        <v/>
      </c>
      <c r="L90" s="726" t="str">
        <f>IF(基本情報入力シート!M122="","",基本情報入力シート!M122)</f>
        <v/>
      </c>
      <c r="M90" s="726" t="str">
        <f>IF(基本情報入力シート!R122="","",基本情報入力シート!R122)</f>
        <v/>
      </c>
      <c r="N90" s="726" t="str">
        <f>IF(基本情報入力シート!W122="","",基本情報入力シート!W122)</f>
        <v/>
      </c>
      <c r="O90" s="726" t="str">
        <f>IF(基本情報入力シート!X122="","",基本情報入力シート!X122)</f>
        <v/>
      </c>
      <c r="P90" s="730" t="str">
        <f>IF(基本情報入力シート!Y122="","",基本情報入力シート!Y122)</f>
        <v/>
      </c>
      <c r="Q90" s="731" t="str">
        <f>IF(基本情報入力シート!Z122="","",基本情報入力シート!Z122)</f>
        <v/>
      </c>
      <c r="R90" s="732" t="str">
        <f>IF(基本情報入力シート!AA122="","",基本情報入力シート!AA122)</f>
        <v/>
      </c>
      <c r="S90" s="168"/>
      <c r="T90" s="169"/>
      <c r="U90" s="733" t="str">
        <f>IF(P90="","",VLOOKUP(P90,数式用!$A$5:$I$28,MATCH(T90,数式用!$C$4:$G$4,0)+2,0))</f>
        <v/>
      </c>
      <c r="V90" s="734" t="s">
        <v>257</v>
      </c>
      <c r="W90" s="170"/>
      <c r="X90" s="735" t="s">
        <v>258</v>
      </c>
      <c r="Y90" s="170"/>
      <c r="Z90" s="735" t="s">
        <v>259</v>
      </c>
      <c r="AA90" s="170"/>
      <c r="AB90" s="735" t="s">
        <v>258</v>
      </c>
      <c r="AC90" s="170"/>
      <c r="AD90" s="735" t="s">
        <v>260</v>
      </c>
      <c r="AE90" s="736" t="s">
        <v>261</v>
      </c>
      <c r="AF90" s="737" t="str">
        <f t="shared" si="5"/>
        <v/>
      </c>
      <c r="AG90" s="740" t="s">
        <v>262</v>
      </c>
      <c r="AH90" s="739" t="str">
        <f t="shared" si="4"/>
        <v/>
      </c>
    </row>
    <row r="91" spans="1:34" ht="36.75" customHeight="1">
      <c r="A91" s="726">
        <f t="shared" ref="A91:A111" si="6">A90+1</f>
        <v>80</v>
      </c>
      <c r="B91" s="727" t="str">
        <f>IF(基本情報入力シート!C123="","",基本情報入力シート!C123)</f>
        <v/>
      </c>
      <c r="C91" s="728" t="str">
        <f>IF(基本情報入力シート!D123="","",基本情報入力シート!D123)</f>
        <v/>
      </c>
      <c r="D91" s="728" t="str">
        <f>IF(基本情報入力シート!E123="","",基本情報入力シート!E123)</f>
        <v/>
      </c>
      <c r="E91" s="728" t="str">
        <f>IF(基本情報入力シート!F123="","",基本情報入力シート!F123)</f>
        <v/>
      </c>
      <c r="F91" s="728" t="str">
        <f>IF(基本情報入力シート!G123="","",基本情報入力シート!G123)</f>
        <v/>
      </c>
      <c r="G91" s="728" t="str">
        <f>IF(基本情報入力シート!H123="","",基本情報入力シート!H123)</f>
        <v/>
      </c>
      <c r="H91" s="728" t="str">
        <f>IF(基本情報入力シート!I123="","",基本情報入力シート!I123)</f>
        <v/>
      </c>
      <c r="I91" s="728" t="str">
        <f>IF(基本情報入力シート!J123="","",基本情報入力シート!J123)</f>
        <v/>
      </c>
      <c r="J91" s="728" t="str">
        <f>IF(基本情報入力シート!K123="","",基本情報入力シート!K123)</f>
        <v/>
      </c>
      <c r="K91" s="729" t="str">
        <f>IF(基本情報入力シート!L123="","",基本情報入力シート!L123)</f>
        <v/>
      </c>
      <c r="L91" s="726" t="str">
        <f>IF(基本情報入力シート!M123="","",基本情報入力シート!M123)</f>
        <v/>
      </c>
      <c r="M91" s="726" t="str">
        <f>IF(基本情報入力シート!R123="","",基本情報入力シート!R123)</f>
        <v/>
      </c>
      <c r="N91" s="726" t="str">
        <f>IF(基本情報入力シート!W123="","",基本情報入力シート!W123)</f>
        <v/>
      </c>
      <c r="O91" s="726" t="str">
        <f>IF(基本情報入力シート!X123="","",基本情報入力シート!X123)</f>
        <v/>
      </c>
      <c r="P91" s="730" t="str">
        <f>IF(基本情報入力シート!Y123="","",基本情報入力シート!Y123)</f>
        <v/>
      </c>
      <c r="Q91" s="731" t="str">
        <f>IF(基本情報入力シート!Z123="","",基本情報入力シート!Z123)</f>
        <v/>
      </c>
      <c r="R91" s="732" t="str">
        <f>IF(基本情報入力シート!AA123="","",基本情報入力シート!AA123)</f>
        <v/>
      </c>
      <c r="S91" s="168"/>
      <c r="T91" s="169"/>
      <c r="U91" s="733" t="str">
        <f>IF(P91="","",VLOOKUP(P91,数式用!$A$5:$I$28,MATCH(T91,数式用!$C$4:$G$4,0)+2,0))</f>
        <v/>
      </c>
      <c r="V91" s="734" t="s">
        <v>257</v>
      </c>
      <c r="W91" s="170"/>
      <c r="X91" s="735" t="s">
        <v>258</v>
      </c>
      <c r="Y91" s="170"/>
      <c r="Z91" s="735" t="s">
        <v>259</v>
      </c>
      <c r="AA91" s="170"/>
      <c r="AB91" s="735" t="s">
        <v>258</v>
      </c>
      <c r="AC91" s="170"/>
      <c r="AD91" s="735" t="s">
        <v>260</v>
      </c>
      <c r="AE91" s="736" t="s">
        <v>261</v>
      </c>
      <c r="AF91" s="737" t="str">
        <f t="shared" si="5"/>
        <v/>
      </c>
      <c r="AG91" s="740" t="s">
        <v>262</v>
      </c>
      <c r="AH91" s="739" t="str">
        <f t="shared" si="4"/>
        <v/>
      </c>
    </row>
    <row r="92" spans="1:34" ht="36.75" customHeight="1">
      <c r="A92" s="726">
        <f t="shared" si="6"/>
        <v>81</v>
      </c>
      <c r="B92" s="727" t="str">
        <f>IF(基本情報入力シート!C124="","",基本情報入力シート!C124)</f>
        <v/>
      </c>
      <c r="C92" s="728" t="str">
        <f>IF(基本情報入力シート!D124="","",基本情報入力シート!D124)</f>
        <v/>
      </c>
      <c r="D92" s="728" t="str">
        <f>IF(基本情報入力シート!E124="","",基本情報入力シート!E124)</f>
        <v/>
      </c>
      <c r="E92" s="728" t="str">
        <f>IF(基本情報入力シート!F124="","",基本情報入力シート!F124)</f>
        <v/>
      </c>
      <c r="F92" s="728" t="str">
        <f>IF(基本情報入力シート!G124="","",基本情報入力シート!G124)</f>
        <v/>
      </c>
      <c r="G92" s="728" t="str">
        <f>IF(基本情報入力シート!H124="","",基本情報入力シート!H124)</f>
        <v/>
      </c>
      <c r="H92" s="728" t="str">
        <f>IF(基本情報入力シート!I124="","",基本情報入力シート!I124)</f>
        <v/>
      </c>
      <c r="I92" s="728" t="str">
        <f>IF(基本情報入力シート!J124="","",基本情報入力シート!J124)</f>
        <v/>
      </c>
      <c r="J92" s="728" t="str">
        <f>IF(基本情報入力シート!K124="","",基本情報入力シート!K124)</f>
        <v/>
      </c>
      <c r="K92" s="729" t="str">
        <f>IF(基本情報入力シート!L124="","",基本情報入力シート!L124)</f>
        <v/>
      </c>
      <c r="L92" s="726" t="str">
        <f>IF(基本情報入力シート!M124="","",基本情報入力シート!M124)</f>
        <v/>
      </c>
      <c r="M92" s="726" t="str">
        <f>IF(基本情報入力シート!R124="","",基本情報入力シート!R124)</f>
        <v/>
      </c>
      <c r="N92" s="726" t="str">
        <f>IF(基本情報入力シート!W124="","",基本情報入力シート!W124)</f>
        <v/>
      </c>
      <c r="O92" s="726" t="str">
        <f>IF(基本情報入力シート!X124="","",基本情報入力シート!X124)</f>
        <v/>
      </c>
      <c r="P92" s="730" t="str">
        <f>IF(基本情報入力シート!Y124="","",基本情報入力シート!Y124)</f>
        <v/>
      </c>
      <c r="Q92" s="731" t="str">
        <f>IF(基本情報入力シート!Z124="","",基本情報入力シート!Z124)</f>
        <v/>
      </c>
      <c r="R92" s="732" t="str">
        <f>IF(基本情報入力シート!AA124="","",基本情報入力シート!AA124)</f>
        <v/>
      </c>
      <c r="S92" s="168"/>
      <c r="T92" s="169"/>
      <c r="U92" s="733" t="str">
        <f>IF(P92="","",VLOOKUP(P92,数式用!$A$5:$I$28,MATCH(T92,数式用!$C$4:$G$4,0)+2,0))</f>
        <v/>
      </c>
      <c r="V92" s="734" t="s">
        <v>257</v>
      </c>
      <c r="W92" s="170"/>
      <c r="X92" s="735" t="s">
        <v>258</v>
      </c>
      <c r="Y92" s="170"/>
      <c r="Z92" s="735" t="s">
        <v>259</v>
      </c>
      <c r="AA92" s="170"/>
      <c r="AB92" s="735" t="s">
        <v>258</v>
      </c>
      <c r="AC92" s="170"/>
      <c r="AD92" s="735" t="s">
        <v>260</v>
      </c>
      <c r="AE92" s="736" t="s">
        <v>261</v>
      </c>
      <c r="AF92" s="737" t="str">
        <f t="shared" si="5"/>
        <v/>
      </c>
      <c r="AG92" s="740" t="s">
        <v>262</v>
      </c>
      <c r="AH92" s="739" t="str">
        <f t="shared" si="4"/>
        <v/>
      </c>
    </row>
    <row r="93" spans="1:34" ht="36.75" customHeight="1">
      <c r="A93" s="726">
        <f t="shared" si="6"/>
        <v>82</v>
      </c>
      <c r="B93" s="727" t="str">
        <f>IF(基本情報入力シート!C125="","",基本情報入力シート!C125)</f>
        <v/>
      </c>
      <c r="C93" s="728" t="str">
        <f>IF(基本情報入力シート!D125="","",基本情報入力シート!D125)</f>
        <v/>
      </c>
      <c r="D93" s="728" t="str">
        <f>IF(基本情報入力シート!E125="","",基本情報入力シート!E125)</f>
        <v/>
      </c>
      <c r="E93" s="728" t="str">
        <f>IF(基本情報入力シート!F125="","",基本情報入力シート!F125)</f>
        <v/>
      </c>
      <c r="F93" s="728" t="str">
        <f>IF(基本情報入力シート!G125="","",基本情報入力シート!G125)</f>
        <v/>
      </c>
      <c r="G93" s="728" t="str">
        <f>IF(基本情報入力シート!H125="","",基本情報入力シート!H125)</f>
        <v/>
      </c>
      <c r="H93" s="728" t="str">
        <f>IF(基本情報入力シート!I125="","",基本情報入力シート!I125)</f>
        <v/>
      </c>
      <c r="I93" s="728" t="str">
        <f>IF(基本情報入力シート!J125="","",基本情報入力シート!J125)</f>
        <v/>
      </c>
      <c r="J93" s="728" t="str">
        <f>IF(基本情報入力シート!K125="","",基本情報入力シート!K125)</f>
        <v/>
      </c>
      <c r="K93" s="729" t="str">
        <f>IF(基本情報入力シート!L125="","",基本情報入力シート!L125)</f>
        <v/>
      </c>
      <c r="L93" s="726" t="str">
        <f>IF(基本情報入力シート!M125="","",基本情報入力シート!M125)</f>
        <v/>
      </c>
      <c r="M93" s="726" t="str">
        <f>IF(基本情報入力シート!R125="","",基本情報入力シート!R125)</f>
        <v/>
      </c>
      <c r="N93" s="726" t="str">
        <f>IF(基本情報入力シート!W125="","",基本情報入力シート!W125)</f>
        <v/>
      </c>
      <c r="O93" s="726" t="str">
        <f>IF(基本情報入力シート!X125="","",基本情報入力シート!X125)</f>
        <v/>
      </c>
      <c r="P93" s="730" t="str">
        <f>IF(基本情報入力シート!Y125="","",基本情報入力シート!Y125)</f>
        <v/>
      </c>
      <c r="Q93" s="731" t="str">
        <f>IF(基本情報入力シート!Z125="","",基本情報入力シート!Z125)</f>
        <v/>
      </c>
      <c r="R93" s="732" t="str">
        <f>IF(基本情報入力シート!AA125="","",基本情報入力シート!AA125)</f>
        <v/>
      </c>
      <c r="S93" s="168"/>
      <c r="T93" s="169"/>
      <c r="U93" s="733" t="str">
        <f>IF(P93="","",VLOOKUP(P93,数式用!$A$5:$I$28,MATCH(T93,数式用!$C$4:$G$4,0)+2,0))</f>
        <v/>
      </c>
      <c r="V93" s="734" t="s">
        <v>257</v>
      </c>
      <c r="W93" s="170"/>
      <c r="X93" s="735" t="s">
        <v>258</v>
      </c>
      <c r="Y93" s="170"/>
      <c r="Z93" s="735" t="s">
        <v>259</v>
      </c>
      <c r="AA93" s="170"/>
      <c r="AB93" s="735" t="s">
        <v>258</v>
      </c>
      <c r="AC93" s="170"/>
      <c r="AD93" s="735" t="s">
        <v>260</v>
      </c>
      <c r="AE93" s="736" t="s">
        <v>261</v>
      </c>
      <c r="AF93" s="737" t="str">
        <f t="shared" si="5"/>
        <v/>
      </c>
      <c r="AG93" s="740" t="s">
        <v>262</v>
      </c>
      <c r="AH93" s="739" t="str">
        <f t="shared" si="4"/>
        <v/>
      </c>
    </row>
    <row r="94" spans="1:34" ht="36.75" customHeight="1">
      <c r="A94" s="726">
        <f t="shared" si="6"/>
        <v>83</v>
      </c>
      <c r="B94" s="727" t="str">
        <f>IF(基本情報入力シート!C126="","",基本情報入力シート!C126)</f>
        <v/>
      </c>
      <c r="C94" s="728" t="str">
        <f>IF(基本情報入力シート!D126="","",基本情報入力シート!D126)</f>
        <v/>
      </c>
      <c r="D94" s="728" t="str">
        <f>IF(基本情報入力シート!E126="","",基本情報入力シート!E126)</f>
        <v/>
      </c>
      <c r="E94" s="728" t="str">
        <f>IF(基本情報入力シート!F126="","",基本情報入力シート!F126)</f>
        <v/>
      </c>
      <c r="F94" s="728" t="str">
        <f>IF(基本情報入力シート!G126="","",基本情報入力シート!G126)</f>
        <v/>
      </c>
      <c r="G94" s="728" t="str">
        <f>IF(基本情報入力シート!H126="","",基本情報入力シート!H126)</f>
        <v/>
      </c>
      <c r="H94" s="728" t="str">
        <f>IF(基本情報入力シート!I126="","",基本情報入力シート!I126)</f>
        <v/>
      </c>
      <c r="I94" s="728" t="str">
        <f>IF(基本情報入力シート!J126="","",基本情報入力シート!J126)</f>
        <v/>
      </c>
      <c r="J94" s="728" t="str">
        <f>IF(基本情報入力シート!K126="","",基本情報入力シート!K126)</f>
        <v/>
      </c>
      <c r="K94" s="729" t="str">
        <f>IF(基本情報入力シート!L126="","",基本情報入力シート!L126)</f>
        <v/>
      </c>
      <c r="L94" s="726" t="str">
        <f>IF(基本情報入力シート!M126="","",基本情報入力シート!M126)</f>
        <v/>
      </c>
      <c r="M94" s="726" t="str">
        <f>IF(基本情報入力シート!R126="","",基本情報入力シート!R126)</f>
        <v/>
      </c>
      <c r="N94" s="726" t="str">
        <f>IF(基本情報入力シート!W126="","",基本情報入力シート!W126)</f>
        <v/>
      </c>
      <c r="O94" s="726" t="str">
        <f>IF(基本情報入力シート!X126="","",基本情報入力シート!X126)</f>
        <v/>
      </c>
      <c r="P94" s="730" t="str">
        <f>IF(基本情報入力シート!Y126="","",基本情報入力シート!Y126)</f>
        <v/>
      </c>
      <c r="Q94" s="731" t="str">
        <f>IF(基本情報入力シート!Z126="","",基本情報入力シート!Z126)</f>
        <v/>
      </c>
      <c r="R94" s="732" t="str">
        <f>IF(基本情報入力シート!AA126="","",基本情報入力シート!AA126)</f>
        <v/>
      </c>
      <c r="S94" s="168"/>
      <c r="T94" s="169"/>
      <c r="U94" s="733" t="str">
        <f>IF(P94="","",VLOOKUP(P94,数式用!$A$5:$I$28,MATCH(T94,数式用!$C$4:$G$4,0)+2,0))</f>
        <v/>
      </c>
      <c r="V94" s="734" t="s">
        <v>257</v>
      </c>
      <c r="W94" s="170"/>
      <c r="X94" s="735" t="s">
        <v>258</v>
      </c>
      <c r="Y94" s="170"/>
      <c r="Z94" s="735" t="s">
        <v>259</v>
      </c>
      <c r="AA94" s="170"/>
      <c r="AB94" s="735" t="s">
        <v>258</v>
      </c>
      <c r="AC94" s="170"/>
      <c r="AD94" s="735" t="s">
        <v>260</v>
      </c>
      <c r="AE94" s="736" t="s">
        <v>261</v>
      </c>
      <c r="AF94" s="737" t="str">
        <f t="shared" si="5"/>
        <v/>
      </c>
      <c r="AG94" s="740" t="s">
        <v>262</v>
      </c>
      <c r="AH94" s="739" t="str">
        <f t="shared" si="4"/>
        <v/>
      </c>
    </row>
    <row r="95" spans="1:34" ht="36.75" customHeight="1">
      <c r="A95" s="726">
        <f t="shared" si="6"/>
        <v>84</v>
      </c>
      <c r="B95" s="727" t="str">
        <f>IF(基本情報入力シート!C127="","",基本情報入力シート!C127)</f>
        <v/>
      </c>
      <c r="C95" s="728" t="str">
        <f>IF(基本情報入力シート!D127="","",基本情報入力シート!D127)</f>
        <v/>
      </c>
      <c r="D95" s="728" t="str">
        <f>IF(基本情報入力シート!E127="","",基本情報入力シート!E127)</f>
        <v/>
      </c>
      <c r="E95" s="728" t="str">
        <f>IF(基本情報入力シート!F127="","",基本情報入力シート!F127)</f>
        <v/>
      </c>
      <c r="F95" s="728" t="str">
        <f>IF(基本情報入力シート!G127="","",基本情報入力シート!G127)</f>
        <v/>
      </c>
      <c r="G95" s="728" t="str">
        <f>IF(基本情報入力シート!H127="","",基本情報入力シート!H127)</f>
        <v/>
      </c>
      <c r="H95" s="728" t="str">
        <f>IF(基本情報入力シート!I127="","",基本情報入力シート!I127)</f>
        <v/>
      </c>
      <c r="I95" s="728" t="str">
        <f>IF(基本情報入力シート!J127="","",基本情報入力シート!J127)</f>
        <v/>
      </c>
      <c r="J95" s="728" t="str">
        <f>IF(基本情報入力シート!K127="","",基本情報入力シート!K127)</f>
        <v/>
      </c>
      <c r="K95" s="729" t="str">
        <f>IF(基本情報入力シート!L127="","",基本情報入力シート!L127)</f>
        <v/>
      </c>
      <c r="L95" s="726" t="str">
        <f>IF(基本情報入力シート!M127="","",基本情報入力シート!M127)</f>
        <v/>
      </c>
      <c r="M95" s="726" t="str">
        <f>IF(基本情報入力シート!R127="","",基本情報入力シート!R127)</f>
        <v/>
      </c>
      <c r="N95" s="726" t="str">
        <f>IF(基本情報入力シート!W127="","",基本情報入力シート!W127)</f>
        <v/>
      </c>
      <c r="O95" s="726" t="str">
        <f>IF(基本情報入力シート!X127="","",基本情報入力シート!X127)</f>
        <v/>
      </c>
      <c r="P95" s="730" t="str">
        <f>IF(基本情報入力シート!Y127="","",基本情報入力シート!Y127)</f>
        <v/>
      </c>
      <c r="Q95" s="731" t="str">
        <f>IF(基本情報入力シート!Z127="","",基本情報入力シート!Z127)</f>
        <v/>
      </c>
      <c r="R95" s="732" t="str">
        <f>IF(基本情報入力シート!AA127="","",基本情報入力シート!AA127)</f>
        <v/>
      </c>
      <c r="S95" s="168"/>
      <c r="T95" s="169"/>
      <c r="U95" s="733" t="str">
        <f>IF(P95="","",VLOOKUP(P95,数式用!$A$5:$I$28,MATCH(T95,数式用!$C$4:$G$4,0)+2,0))</f>
        <v/>
      </c>
      <c r="V95" s="734" t="s">
        <v>257</v>
      </c>
      <c r="W95" s="170"/>
      <c r="X95" s="735" t="s">
        <v>258</v>
      </c>
      <c r="Y95" s="170"/>
      <c r="Z95" s="735" t="s">
        <v>259</v>
      </c>
      <c r="AA95" s="170"/>
      <c r="AB95" s="735" t="s">
        <v>258</v>
      </c>
      <c r="AC95" s="170"/>
      <c r="AD95" s="735" t="s">
        <v>260</v>
      </c>
      <c r="AE95" s="736" t="s">
        <v>261</v>
      </c>
      <c r="AF95" s="737" t="str">
        <f t="shared" si="5"/>
        <v/>
      </c>
      <c r="AG95" s="740" t="s">
        <v>262</v>
      </c>
      <c r="AH95" s="739" t="str">
        <f t="shared" si="4"/>
        <v/>
      </c>
    </row>
    <row r="96" spans="1:34" ht="36.75" customHeight="1">
      <c r="A96" s="726">
        <f t="shared" si="6"/>
        <v>85</v>
      </c>
      <c r="B96" s="727" t="str">
        <f>IF(基本情報入力シート!C128="","",基本情報入力シート!C128)</f>
        <v/>
      </c>
      <c r="C96" s="728" t="str">
        <f>IF(基本情報入力シート!D128="","",基本情報入力シート!D128)</f>
        <v/>
      </c>
      <c r="D96" s="728" t="str">
        <f>IF(基本情報入力シート!E128="","",基本情報入力シート!E128)</f>
        <v/>
      </c>
      <c r="E96" s="728" t="str">
        <f>IF(基本情報入力シート!F128="","",基本情報入力シート!F128)</f>
        <v/>
      </c>
      <c r="F96" s="728" t="str">
        <f>IF(基本情報入力シート!G128="","",基本情報入力シート!G128)</f>
        <v/>
      </c>
      <c r="G96" s="728" t="str">
        <f>IF(基本情報入力シート!H128="","",基本情報入力シート!H128)</f>
        <v/>
      </c>
      <c r="H96" s="728" t="str">
        <f>IF(基本情報入力シート!I128="","",基本情報入力シート!I128)</f>
        <v/>
      </c>
      <c r="I96" s="728" t="str">
        <f>IF(基本情報入力シート!J128="","",基本情報入力シート!J128)</f>
        <v/>
      </c>
      <c r="J96" s="728" t="str">
        <f>IF(基本情報入力シート!K128="","",基本情報入力シート!K128)</f>
        <v/>
      </c>
      <c r="K96" s="729" t="str">
        <f>IF(基本情報入力シート!L128="","",基本情報入力シート!L128)</f>
        <v/>
      </c>
      <c r="L96" s="726" t="str">
        <f>IF(基本情報入力シート!M128="","",基本情報入力シート!M128)</f>
        <v/>
      </c>
      <c r="M96" s="726" t="str">
        <f>IF(基本情報入力シート!R128="","",基本情報入力シート!R128)</f>
        <v/>
      </c>
      <c r="N96" s="726" t="str">
        <f>IF(基本情報入力シート!W128="","",基本情報入力シート!W128)</f>
        <v/>
      </c>
      <c r="O96" s="726" t="str">
        <f>IF(基本情報入力シート!X128="","",基本情報入力シート!X128)</f>
        <v/>
      </c>
      <c r="P96" s="730" t="str">
        <f>IF(基本情報入力シート!Y128="","",基本情報入力シート!Y128)</f>
        <v/>
      </c>
      <c r="Q96" s="731" t="str">
        <f>IF(基本情報入力シート!Z128="","",基本情報入力シート!Z128)</f>
        <v/>
      </c>
      <c r="R96" s="732" t="str">
        <f>IF(基本情報入力シート!AA128="","",基本情報入力シート!AA128)</f>
        <v/>
      </c>
      <c r="S96" s="168"/>
      <c r="T96" s="169"/>
      <c r="U96" s="733" t="str">
        <f>IF(P96="","",VLOOKUP(P96,数式用!$A$5:$I$28,MATCH(T96,数式用!$C$4:$G$4,0)+2,0))</f>
        <v/>
      </c>
      <c r="V96" s="734" t="s">
        <v>257</v>
      </c>
      <c r="W96" s="170"/>
      <c r="X96" s="735" t="s">
        <v>258</v>
      </c>
      <c r="Y96" s="170"/>
      <c r="Z96" s="735" t="s">
        <v>259</v>
      </c>
      <c r="AA96" s="170"/>
      <c r="AB96" s="735" t="s">
        <v>258</v>
      </c>
      <c r="AC96" s="170"/>
      <c r="AD96" s="735" t="s">
        <v>260</v>
      </c>
      <c r="AE96" s="736" t="s">
        <v>261</v>
      </c>
      <c r="AF96" s="737" t="str">
        <f t="shared" si="5"/>
        <v/>
      </c>
      <c r="AG96" s="740" t="s">
        <v>262</v>
      </c>
      <c r="AH96" s="739" t="str">
        <f t="shared" si="4"/>
        <v/>
      </c>
    </row>
    <row r="97" spans="1:34" ht="36.75" customHeight="1">
      <c r="A97" s="726">
        <f t="shared" si="6"/>
        <v>86</v>
      </c>
      <c r="B97" s="727" t="str">
        <f>IF(基本情報入力シート!C129="","",基本情報入力シート!C129)</f>
        <v/>
      </c>
      <c r="C97" s="728" t="str">
        <f>IF(基本情報入力シート!D129="","",基本情報入力シート!D129)</f>
        <v/>
      </c>
      <c r="D97" s="728" t="str">
        <f>IF(基本情報入力シート!E129="","",基本情報入力シート!E129)</f>
        <v/>
      </c>
      <c r="E97" s="728" t="str">
        <f>IF(基本情報入力シート!F129="","",基本情報入力シート!F129)</f>
        <v/>
      </c>
      <c r="F97" s="728" t="str">
        <f>IF(基本情報入力シート!G129="","",基本情報入力シート!G129)</f>
        <v/>
      </c>
      <c r="G97" s="728" t="str">
        <f>IF(基本情報入力シート!H129="","",基本情報入力シート!H129)</f>
        <v/>
      </c>
      <c r="H97" s="728" t="str">
        <f>IF(基本情報入力シート!I129="","",基本情報入力シート!I129)</f>
        <v/>
      </c>
      <c r="I97" s="728" t="str">
        <f>IF(基本情報入力シート!J129="","",基本情報入力シート!J129)</f>
        <v/>
      </c>
      <c r="J97" s="728" t="str">
        <f>IF(基本情報入力シート!K129="","",基本情報入力シート!K129)</f>
        <v/>
      </c>
      <c r="K97" s="729" t="str">
        <f>IF(基本情報入力シート!L129="","",基本情報入力シート!L129)</f>
        <v/>
      </c>
      <c r="L97" s="726" t="str">
        <f>IF(基本情報入力シート!M129="","",基本情報入力シート!M129)</f>
        <v/>
      </c>
      <c r="M97" s="726" t="str">
        <f>IF(基本情報入力シート!R129="","",基本情報入力シート!R129)</f>
        <v/>
      </c>
      <c r="N97" s="726" t="str">
        <f>IF(基本情報入力シート!W129="","",基本情報入力シート!W129)</f>
        <v/>
      </c>
      <c r="O97" s="726" t="str">
        <f>IF(基本情報入力シート!X129="","",基本情報入力シート!X129)</f>
        <v/>
      </c>
      <c r="P97" s="730" t="str">
        <f>IF(基本情報入力シート!Y129="","",基本情報入力シート!Y129)</f>
        <v/>
      </c>
      <c r="Q97" s="731" t="str">
        <f>IF(基本情報入力シート!Z129="","",基本情報入力シート!Z129)</f>
        <v/>
      </c>
      <c r="R97" s="732" t="str">
        <f>IF(基本情報入力シート!AA129="","",基本情報入力シート!AA129)</f>
        <v/>
      </c>
      <c r="S97" s="168"/>
      <c r="T97" s="169"/>
      <c r="U97" s="733" t="str">
        <f>IF(P97="","",VLOOKUP(P97,数式用!$A$5:$I$28,MATCH(T97,数式用!$C$4:$G$4,0)+2,0))</f>
        <v/>
      </c>
      <c r="V97" s="734" t="s">
        <v>257</v>
      </c>
      <c r="W97" s="170"/>
      <c r="X97" s="735" t="s">
        <v>258</v>
      </c>
      <c r="Y97" s="170"/>
      <c r="Z97" s="735" t="s">
        <v>259</v>
      </c>
      <c r="AA97" s="170"/>
      <c r="AB97" s="735" t="s">
        <v>258</v>
      </c>
      <c r="AC97" s="170"/>
      <c r="AD97" s="735" t="s">
        <v>260</v>
      </c>
      <c r="AE97" s="736" t="s">
        <v>261</v>
      </c>
      <c r="AF97" s="737" t="str">
        <f t="shared" si="5"/>
        <v/>
      </c>
      <c r="AG97" s="740" t="s">
        <v>262</v>
      </c>
      <c r="AH97" s="739" t="str">
        <f t="shared" si="4"/>
        <v/>
      </c>
    </row>
    <row r="98" spans="1:34" ht="36.75" customHeight="1">
      <c r="A98" s="726">
        <f t="shared" si="6"/>
        <v>87</v>
      </c>
      <c r="B98" s="727" t="str">
        <f>IF(基本情報入力シート!C130="","",基本情報入力シート!C130)</f>
        <v/>
      </c>
      <c r="C98" s="728" t="str">
        <f>IF(基本情報入力シート!D130="","",基本情報入力シート!D130)</f>
        <v/>
      </c>
      <c r="D98" s="728" t="str">
        <f>IF(基本情報入力シート!E130="","",基本情報入力シート!E130)</f>
        <v/>
      </c>
      <c r="E98" s="728" t="str">
        <f>IF(基本情報入力シート!F130="","",基本情報入力シート!F130)</f>
        <v/>
      </c>
      <c r="F98" s="728" t="str">
        <f>IF(基本情報入力シート!G130="","",基本情報入力シート!G130)</f>
        <v/>
      </c>
      <c r="G98" s="728" t="str">
        <f>IF(基本情報入力シート!H130="","",基本情報入力シート!H130)</f>
        <v/>
      </c>
      <c r="H98" s="728" t="str">
        <f>IF(基本情報入力シート!I130="","",基本情報入力シート!I130)</f>
        <v/>
      </c>
      <c r="I98" s="728" t="str">
        <f>IF(基本情報入力シート!J130="","",基本情報入力シート!J130)</f>
        <v/>
      </c>
      <c r="J98" s="728" t="str">
        <f>IF(基本情報入力シート!K130="","",基本情報入力シート!K130)</f>
        <v/>
      </c>
      <c r="K98" s="729" t="str">
        <f>IF(基本情報入力シート!L130="","",基本情報入力シート!L130)</f>
        <v/>
      </c>
      <c r="L98" s="726" t="str">
        <f>IF(基本情報入力シート!M130="","",基本情報入力シート!M130)</f>
        <v/>
      </c>
      <c r="M98" s="726" t="str">
        <f>IF(基本情報入力シート!R130="","",基本情報入力シート!R130)</f>
        <v/>
      </c>
      <c r="N98" s="726" t="str">
        <f>IF(基本情報入力シート!W130="","",基本情報入力シート!W130)</f>
        <v/>
      </c>
      <c r="O98" s="726" t="str">
        <f>IF(基本情報入力シート!X130="","",基本情報入力シート!X130)</f>
        <v/>
      </c>
      <c r="P98" s="730" t="str">
        <f>IF(基本情報入力シート!Y130="","",基本情報入力シート!Y130)</f>
        <v/>
      </c>
      <c r="Q98" s="731" t="str">
        <f>IF(基本情報入力シート!Z130="","",基本情報入力シート!Z130)</f>
        <v/>
      </c>
      <c r="R98" s="732" t="str">
        <f>IF(基本情報入力シート!AA130="","",基本情報入力シート!AA130)</f>
        <v/>
      </c>
      <c r="S98" s="168"/>
      <c r="T98" s="169"/>
      <c r="U98" s="733" t="str">
        <f>IF(P98="","",VLOOKUP(P98,数式用!$A$5:$I$28,MATCH(T98,数式用!$C$4:$G$4,0)+2,0))</f>
        <v/>
      </c>
      <c r="V98" s="734" t="s">
        <v>257</v>
      </c>
      <c r="W98" s="170"/>
      <c r="X98" s="735" t="s">
        <v>258</v>
      </c>
      <c r="Y98" s="170"/>
      <c r="Z98" s="735" t="s">
        <v>259</v>
      </c>
      <c r="AA98" s="170"/>
      <c r="AB98" s="735" t="s">
        <v>258</v>
      </c>
      <c r="AC98" s="170"/>
      <c r="AD98" s="735" t="s">
        <v>260</v>
      </c>
      <c r="AE98" s="736" t="s">
        <v>261</v>
      </c>
      <c r="AF98" s="737" t="str">
        <f t="shared" si="5"/>
        <v/>
      </c>
      <c r="AG98" s="740" t="s">
        <v>262</v>
      </c>
      <c r="AH98" s="739" t="str">
        <f t="shared" si="4"/>
        <v/>
      </c>
    </row>
    <row r="99" spans="1:34" ht="36.75" customHeight="1">
      <c r="A99" s="726">
        <f t="shared" si="6"/>
        <v>88</v>
      </c>
      <c r="B99" s="727" t="str">
        <f>IF(基本情報入力シート!C131="","",基本情報入力シート!C131)</f>
        <v/>
      </c>
      <c r="C99" s="728" t="str">
        <f>IF(基本情報入力シート!D131="","",基本情報入力シート!D131)</f>
        <v/>
      </c>
      <c r="D99" s="728" t="str">
        <f>IF(基本情報入力シート!E131="","",基本情報入力シート!E131)</f>
        <v/>
      </c>
      <c r="E99" s="728" t="str">
        <f>IF(基本情報入力シート!F131="","",基本情報入力シート!F131)</f>
        <v/>
      </c>
      <c r="F99" s="728" t="str">
        <f>IF(基本情報入力シート!G131="","",基本情報入力シート!G131)</f>
        <v/>
      </c>
      <c r="G99" s="728" t="str">
        <f>IF(基本情報入力シート!H131="","",基本情報入力シート!H131)</f>
        <v/>
      </c>
      <c r="H99" s="728" t="str">
        <f>IF(基本情報入力シート!I131="","",基本情報入力シート!I131)</f>
        <v/>
      </c>
      <c r="I99" s="728" t="str">
        <f>IF(基本情報入力シート!J131="","",基本情報入力シート!J131)</f>
        <v/>
      </c>
      <c r="J99" s="728" t="str">
        <f>IF(基本情報入力シート!K131="","",基本情報入力シート!K131)</f>
        <v/>
      </c>
      <c r="K99" s="729" t="str">
        <f>IF(基本情報入力シート!L131="","",基本情報入力シート!L131)</f>
        <v/>
      </c>
      <c r="L99" s="726" t="str">
        <f>IF(基本情報入力シート!M131="","",基本情報入力シート!M131)</f>
        <v/>
      </c>
      <c r="M99" s="726" t="str">
        <f>IF(基本情報入力シート!R131="","",基本情報入力シート!R131)</f>
        <v/>
      </c>
      <c r="N99" s="726" t="str">
        <f>IF(基本情報入力シート!W131="","",基本情報入力シート!W131)</f>
        <v/>
      </c>
      <c r="O99" s="726" t="str">
        <f>IF(基本情報入力シート!X131="","",基本情報入力シート!X131)</f>
        <v/>
      </c>
      <c r="P99" s="730" t="str">
        <f>IF(基本情報入力シート!Y131="","",基本情報入力シート!Y131)</f>
        <v/>
      </c>
      <c r="Q99" s="731" t="str">
        <f>IF(基本情報入力シート!Z131="","",基本情報入力シート!Z131)</f>
        <v/>
      </c>
      <c r="R99" s="732" t="str">
        <f>IF(基本情報入力シート!AA131="","",基本情報入力シート!AA131)</f>
        <v/>
      </c>
      <c r="S99" s="168"/>
      <c r="T99" s="169"/>
      <c r="U99" s="733" t="str">
        <f>IF(P99="","",VLOOKUP(P99,数式用!$A$5:$I$28,MATCH(T99,数式用!$C$4:$G$4,0)+2,0))</f>
        <v/>
      </c>
      <c r="V99" s="734" t="s">
        <v>257</v>
      </c>
      <c r="W99" s="170"/>
      <c r="X99" s="735" t="s">
        <v>258</v>
      </c>
      <c r="Y99" s="170"/>
      <c r="Z99" s="735" t="s">
        <v>259</v>
      </c>
      <c r="AA99" s="170"/>
      <c r="AB99" s="735" t="s">
        <v>258</v>
      </c>
      <c r="AC99" s="170"/>
      <c r="AD99" s="735" t="s">
        <v>260</v>
      </c>
      <c r="AE99" s="736" t="s">
        <v>261</v>
      </c>
      <c r="AF99" s="737" t="str">
        <f t="shared" si="5"/>
        <v/>
      </c>
      <c r="AG99" s="740" t="s">
        <v>262</v>
      </c>
      <c r="AH99" s="739" t="str">
        <f t="shared" si="4"/>
        <v/>
      </c>
    </row>
    <row r="100" spans="1:34" ht="36.75" customHeight="1">
      <c r="A100" s="726">
        <f t="shared" si="6"/>
        <v>89</v>
      </c>
      <c r="B100" s="727" t="str">
        <f>IF(基本情報入力シート!C132="","",基本情報入力シート!C132)</f>
        <v/>
      </c>
      <c r="C100" s="728" t="str">
        <f>IF(基本情報入力シート!D132="","",基本情報入力シート!D132)</f>
        <v/>
      </c>
      <c r="D100" s="728" t="str">
        <f>IF(基本情報入力シート!E132="","",基本情報入力シート!E132)</f>
        <v/>
      </c>
      <c r="E100" s="728" t="str">
        <f>IF(基本情報入力シート!F132="","",基本情報入力シート!F132)</f>
        <v/>
      </c>
      <c r="F100" s="728" t="str">
        <f>IF(基本情報入力シート!G132="","",基本情報入力シート!G132)</f>
        <v/>
      </c>
      <c r="G100" s="728" t="str">
        <f>IF(基本情報入力シート!H132="","",基本情報入力シート!H132)</f>
        <v/>
      </c>
      <c r="H100" s="728" t="str">
        <f>IF(基本情報入力シート!I132="","",基本情報入力シート!I132)</f>
        <v/>
      </c>
      <c r="I100" s="728" t="str">
        <f>IF(基本情報入力シート!J132="","",基本情報入力シート!J132)</f>
        <v/>
      </c>
      <c r="J100" s="728" t="str">
        <f>IF(基本情報入力シート!K132="","",基本情報入力シート!K132)</f>
        <v/>
      </c>
      <c r="K100" s="729" t="str">
        <f>IF(基本情報入力シート!L132="","",基本情報入力シート!L132)</f>
        <v/>
      </c>
      <c r="L100" s="726" t="str">
        <f>IF(基本情報入力シート!M132="","",基本情報入力シート!M132)</f>
        <v/>
      </c>
      <c r="M100" s="726" t="str">
        <f>IF(基本情報入力シート!R132="","",基本情報入力シート!R132)</f>
        <v/>
      </c>
      <c r="N100" s="726" t="str">
        <f>IF(基本情報入力シート!W132="","",基本情報入力シート!W132)</f>
        <v/>
      </c>
      <c r="O100" s="726" t="str">
        <f>IF(基本情報入力シート!X132="","",基本情報入力シート!X132)</f>
        <v/>
      </c>
      <c r="P100" s="730" t="str">
        <f>IF(基本情報入力シート!Y132="","",基本情報入力シート!Y132)</f>
        <v/>
      </c>
      <c r="Q100" s="731" t="str">
        <f>IF(基本情報入力シート!Z132="","",基本情報入力シート!Z132)</f>
        <v/>
      </c>
      <c r="R100" s="732" t="str">
        <f>IF(基本情報入力シート!AA132="","",基本情報入力シート!AA132)</f>
        <v/>
      </c>
      <c r="S100" s="168"/>
      <c r="T100" s="169"/>
      <c r="U100" s="733" t="str">
        <f>IF(P100="","",VLOOKUP(P100,数式用!$A$5:$I$28,MATCH(T100,数式用!$C$4:$G$4,0)+2,0))</f>
        <v/>
      </c>
      <c r="V100" s="734" t="s">
        <v>257</v>
      </c>
      <c r="W100" s="170"/>
      <c r="X100" s="735" t="s">
        <v>258</v>
      </c>
      <c r="Y100" s="170"/>
      <c r="Z100" s="735" t="s">
        <v>259</v>
      </c>
      <c r="AA100" s="170"/>
      <c r="AB100" s="735" t="s">
        <v>258</v>
      </c>
      <c r="AC100" s="170"/>
      <c r="AD100" s="735" t="s">
        <v>260</v>
      </c>
      <c r="AE100" s="736" t="s">
        <v>261</v>
      </c>
      <c r="AF100" s="737" t="str">
        <f t="shared" si="5"/>
        <v/>
      </c>
      <c r="AG100" s="740" t="s">
        <v>262</v>
      </c>
      <c r="AH100" s="739" t="str">
        <f t="shared" si="4"/>
        <v/>
      </c>
    </row>
    <row r="101" spans="1:34" ht="36.75" customHeight="1">
      <c r="A101" s="726">
        <f t="shared" si="6"/>
        <v>90</v>
      </c>
      <c r="B101" s="727" t="str">
        <f>IF(基本情報入力シート!C133="","",基本情報入力シート!C133)</f>
        <v/>
      </c>
      <c r="C101" s="728" t="str">
        <f>IF(基本情報入力シート!D133="","",基本情報入力シート!D133)</f>
        <v/>
      </c>
      <c r="D101" s="728" t="str">
        <f>IF(基本情報入力シート!E133="","",基本情報入力シート!E133)</f>
        <v/>
      </c>
      <c r="E101" s="728" t="str">
        <f>IF(基本情報入力シート!F133="","",基本情報入力シート!F133)</f>
        <v/>
      </c>
      <c r="F101" s="728" t="str">
        <f>IF(基本情報入力シート!G133="","",基本情報入力シート!G133)</f>
        <v/>
      </c>
      <c r="G101" s="728" t="str">
        <f>IF(基本情報入力シート!H133="","",基本情報入力シート!H133)</f>
        <v/>
      </c>
      <c r="H101" s="728" t="str">
        <f>IF(基本情報入力シート!I133="","",基本情報入力シート!I133)</f>
        <v/>
      </c>
      <c r="I101" s="728" t="str">
        <f>IF(基本情報入力シート!J133="","",基本情報入力シート!J133)</f>
        <v/>
      </c>
      <c r="J101" s="728" t="str">
        <f>IF(基本情報入力シート!K133="","",基本情報入力シート!K133)</f>
        <v/>
      </c>
      <c r="K101" s="729" t="str">
        <f>IF(基本情報入力シート!L133="","",基本情報入力シート!L133)</f>
        <v/>
      </c>
      <c r="L101" s="726" t="str">
        <f>IF(基本情報入力シート!M133="","",基本情報入力シート!M133)</f>
        <v/>
      </c>
      <c r="M101" s="726" t="str">
        <f>IF(基本情報入力シート!R133="","",基本情報入力シート!R133)</f>
        <v/>
      </c>
      <c r="N101" s="726" t="str">
        <f>IF(基本情報入力シート!W133="","",基本情報入力シート!W133)</f>
        <v/>
      </c>
      <c r="O101" s="726" t="str">
        <f>IF(基本情報入力シート!X133="","",基本情報入力シート!X133)</f>
        <v/>
      </c>
      <c r="P101" s="730" t="str">
        <f>IF(基本情報入力シート!Y133="","",基本情報入力シート!Y133)</f>
        <v/>
      </c>
      <c r="Q101" s="731" t="str">
        <f>IF(基本情報入力シート!Z133="","",基本情報入力シート!Z133)</f>
        <v/>
      </c>
      <c r="R101" s="732" t="str">
        <f>IF(基本情報入力シート!AA133="","",基本情報入力シート!AA133)</f>
        <v/>
      </c>
      <c r="S101" s="168"/>
      <c r="T101" s="169"/>
      <c r="U101" s="733" t="str">
        <f>IF(P101="","",VLOOKUP(P101,数式用!$A$5:$I$28,MATCH(T101,数式用!$C$4:$G$4,0)+2,0))</f>
        <v/>
      </c>
      <c r="V101" s="734" t="s">
        <v>257</v>
      </c>
      <c r="W101" s="170"/>
      <c r="X101" s="735" t="s">
        <v>258</v>
      </c>
      <c r="Y101" s="170"/>
      <c r="Z101" s="735" t="s">
        <v>259</v>
      </c>
      <c r="AA101" s="170"/>
      <c r="AB101" s="735" t="s">
        <v>258</v>
      </c>
      <c r="AC101" s="170"/>
      <c r="AD101" s="735" t="s">
        <v>260</v>
      </c>
      <c r="AE101" s="736" t="s">
        <v>261</v>
      </c>
      <c r="AF101" s="737" t="str">
        <f t="shared" si="5"/>
        <v/>
      </c>
      <c r="AG101" s="740" t="s">
        <v>262</v>
      </c>
      <c r="AH101" s="739" t="str">
        <f t="shared" si="4"/>
        <v/>
      </c>
    </row>
    <row r="102" spans="1:34" ht="36.75" customHeight="1">
      <c r="A102" s="726">
        <f t="shared" si="6"/>
        <v>91</v>
      </c>
      <c r="B102" s="727" t="str">
        <f>IF(基本情報入力シート!C134="","",基本情報入力シート!C134)</f>
        <v/>
      </c>
      <c r="C102" s="728" t="str">
        <f>IF(基本情報入力シート!D134="","",基本情報入力シート!D134)</f>
        <v/>
      </c>
      <c r="D102" s="728" t="str">
        <f>IF(基本情報入力シート!E134="","",基本情報入力シート!E134)</f>
        <v/>
      </c>
      <c r="E102" s="728" t="str">
        <f>IF(基本情報入力シート!F134="","",基本情報入力シート!F134)</f>
        <v/>
      </c>
      <c r="F102" s="728" t="str">
        <f>IF(基本情報入力シート!G134="","",基本情報入力シート!G134)</f>
        <v/>
      </c>
      <c r="G102" s="728" t="str">
        <f>IF(基本情報入力シート!H134="","",基本情報入力シート!H134)</f>
        <v/>
      </c>
      <c r="H102" s="728" t="str">
        <f>IF(基本情報入力シート!I134="","",基本情報入力シート!I134)</f>
        <v/>
      </c>
      <c r="I102" s="728" t="str">
        <f>IF(基本情報入力シート!J134="","",基本情報入力シート!J134)</f>
        <v/>
      </c>
      <c r="J102" s="728" t="str">
        <f>IF(基本情報入力シート!K134="","",基本情報入力シート!K134)</f>
        <v/>
      </c>
      <c r="K102" s="729" t="str">
        <f>IF(基本情報入力シート!L134="","",基本情報入力シート!L134)</f>
        <v/>
      </c>
      <c r="L102" s="726" t="str">
        <f>IF(基本情報入力シート!M134="","",基本情報入力シート!M134)</f>
        <v/>
      </c>
      <c r="M102" s="726" t="str">
        <f>IF(基本情報入力シート!R134="","",基本情報入力シート!R134)</f>
        <v/>
      </c>
      <c r="N102" s="726" t="str">
        <f>IF(基本情報入力シート!W134="","",基本情報入力シート!W134)</f>
        <v/>
      </c>
      <c r="O102" s="726" t="str">
        <f>IF(基本情報入力シート!X134="","",基本情報入力シート!X134)</f>
        <v/>
      </c>
      <c r="P102" s="730" t="str">
        <f>IF(基本情報入力シート!Y134="","",基本情報入力シート!Y134)</f>
        <v/>
      </c>
      <c r="Q102" s="731" t="str">
        <f>IF(基本情報入力シート!Z134="","",基本情報入力シート!Z134)</f>
        <v/>
      </c>
      <c r="R102" s="732" t="str">
        <f>IF(基本情報入力シート!AA134="","",基本情報入力シート!AA134)</f>
        <v/>
      </c>
      <c r="S102" s="168"/>
      <c r="T102" s="169"/>
      <c r="U102" s="733" t="str">
        <f>IF(P102="","",VLOOKUP(P102,数式用!$A$5:$I$28,MATCH(T102,数式用!$C$4:$G$4,0)+2,0))</f>
        <v/>
      </c>
      <c r="V102" s="734" t="s">
        <v>257</v>
      </c>
      <c r="W102" s="170"/>
      <c r="X102" s="735" t="s">
        <v>258</v>
      </c>
      <c r="Y102" s="170"/>
      <c r="Z102" s="735" t="s">
        <v>259</v>
      </c>
      <c r="AA102" s="170"/>
      <c r="AB102" s="735" t="s">
        <v>258</v>
      </c>
      <c r="AC102" s="170"/>
      <c r="AD102" s="735" t="s">
        <v>260</v>
      </c>
      <c r="AE102" s="736" t="s">
        <v>261</v>
      </c>
      <c r="AF102" s="737" t="str">
        <f t="shared" si="5"/>
        <v/>
      </c>
      <c r="AG102" s="740" t="s">
        <v>262</v>
      </c>
      <c r="AH102" s="739" t="str">
        <f t="shared" si="4"/>
        <v/>
      </c>
    </row>
    <row r="103" spans="1:34" ht="36.75" customHeight="1">
      <c r="A103" s="726">
        <f t="shared" si="6"/>
        <v>92</v>
      </c>
      <c r="B103" s="727" t="str">
        <f>IF(基本情報入力シート!C135="","",基本情報入力シート!C135)</f>
        <v/>
      </c>
      <c r="C103" s="728" t="str">
        <f>IF(基本情報入力シート!D135="","",基本情報入力シート!D135)</f>
        <v/>
      </c>
      <c r="D103" s="728" t="str">
        <f>IF(基本情報入力シート!E135="","",基本情報入力シート!E135)</f>
        <v/>
      </c>
      <c r="E103" s="728" t="str">
        <f>IF(基本情報入力シート!F135="","",基本情報入力シート!F135)</f>
        <v/>
      </c>
      <c r="F103" s="728" t="str">
        <f>IF(基本情報入力シート!G135="","",基本情報入力シート!G135)</f>
        <v/>
      </c>
      <c r="G103" s="728" t="str">
        <f>IF(基本情報入力シート!H135="","",基本情報入力シート!H135)</f>
        <v/>
      </c>
      <c r="H103" s="728" t="str">
        <f>IF(基本情報入力シート!I135="","",基本情報入力シート!I135)</f>
        <v/>
      </c>
      <c r="I103" s="728" t="str">
        <f>IF(基本情報入力シート!J135="","",基本情報入力シート!J135)</f>
        <v/>
      </c>
      <c r="J103" s="728" t="str">
        <f>IF(基本情報入力シート!K135="","",基本情報入力シート!K135)</f>
        <v/>
      </c>
      <c r="K103" s="729" t="str">
        <f>IF(基本情報入力シート!L135="","",基本情報入力シート!L135)</f>
        <v/>
      </c>
      <c r="L103" s="726" t="str">
        <f>IF(基本情報入力シート!M135="","",基本情報入力シート!M135)</f>
        <v/>
      </c>
      <c r="M103" s="726" t="str">
        <f>IF(基本情報入力シート!R135="","",基本情報入力シート!R135)</f>
        <v/>
      </c>
      <c r="N103" s="726" t="str">
        <f>IF(基本情報入力シート!W135="","",基本情報入力シート!W135)</f>
        <v/>
      </c>
      <c r="O103" s="726" t="str">
        <f>IF(基本情報入力シート!X135="","",基本情報入力シート!X135)</f>
        <v/>
      </c>
      <c r="P103" s="730" t="str">
        <f>IF(基本情報入力シート!Y135="","",基本情報入力シート!Y135)</f>
        <v/>
      </c>
      <c r="Q103" s="731" t="str">
        <f>IF(基本情報入力シート!Z135="","",基本情報入力シート!Z135)</f>
        <v/>
      </c>
      <c r="R103" s="732" t="str">
        <f>IF(基本情報入力シート!AA135="","",基本情報入力シート!AA135)</f>
        <v/>
      </c>
      <c r="S103" s="168"/>
      <c r="T103" s="169"/>
      <c r="U103" s="733" t="str">
        <f>IF(P103="","",VLOOKUP(P103,数式用!$A$5:$I$28,MATCH(T103,数式用!$C$4:$G$4,0)+2,0))</f>
        <v/>
      </c>
      <c r="V103" s="734" t="s">
        <v>257</v>
      </c>
      <c r="W103" s="170"/>
      <c r="X103" s="735" t="s">
        <v>258</v>
      </c>
      <c r="Y103" s="170"/>
      <c r="Z103" s="735" t="s">
        <v>259</v>
      </c>
      <c r="AA103" s="170"/>
      <c r="AB103" s="735" t="s">
        <v>258</v>
      </c>
      <c r="AC103" s="170"/>
      <c r="AD103" s="735" t="s">
        <v>260</v>
      </c>
      <c r="AE103" s="736" t="s">
        <v>261</v>
      </c>
      <c r="AF103" s="737" t="str">
        <f t="shared" si="5"/>
        <v/>
      </c>
      <c r="AG103" s="740" t="s">
        <v>262</v>
      </c>
      <c r="AH103" s="739" t="str">
        <f t="shared" si="4"/>
        <v/>
      </c>
    </row>
    <row r="104" spans="1:34" ht="36.75" customHeight="1">
      <c r="A104" s="726">
        <f t="shared" si="6"/>
        <v>93</v>
      </c>
      <c r="B104" s="727" t="str">
        <f>IF(基本情報入力シート!C136="","",基本情報入力シート!C136)</f>
        <v/>
      </c>
      <c r="C104" s="728" t="str">
        <f>IF(基本情報入力シート!D136="","",基本情報入力シート!D136)</f>
        <v/>
      </c>
      <c r="D104" s="728" t="str">
        <f>IF(基本情報入力シート!E136="","",基本情報入力シート!E136)</f>
        <v/>
      </c>
      <c r="E104" s="728" t="str">
        <f>IF(基本情報入力シート!F136="","",基本情報入力シート!F136)</f>
        <v/>
      </c>
      <c r="F104" s="728" t="str">
        <f>IF(基本情報入力シート!G136="","",基本情報入力シート!G136)</f>
        <v/>
      </c>
      <c r="G104" s="728" t="str">
        <f>IF(基本情報入力シート!H136="","",基本情報入力シート!H136)</f>
        <v/>
      </c>
      <c r="H104" s="728" t="str">
        <f>IF(基本情報入力シート!I136="","",基本情報入力シート!I136)</f>
        <v/>
      </c>
      <c r="I104" s="728" t="str">
        <f>IF(基本情報入力シート!J136="","",基本情報入力シート!J136)</f>
        <v/>
      </c>
      <c r="J104" s="728" t="str">
        <f>IF(基本情報入力シート!K136="","",基本情報入力シート!K136)</f>
        <v/>
      </c>
      <c r="K104" s="729" t="str">
        <f>IF(基本情報入力シート!L136="","",基本情報入力シート!L136)</f>
        <v/>
      </c>
      <c r="L104" s="726" t="str">
        <f>IF(基本情報入力シート!M136="","",基本情報入力シート!M136)</f>
        <v/>
      </c>
      <c r="M104" s="726" t="str">
        <f>IF(基本情報入力シート!R136="","",基本情報入力シート!R136)</f>
        <v/>
      </c>
      <c r="N104" s="726" t="str">
        <f>IF(基本情報入力シート!W136="","",基本情報入力シート!W136)</f>
        <v/>
      </c>
      <c r="O104" s="726" t="str">
        <f>IF(基本情報入力シート!X136="","",基本情報入力シート!X136)</f>
        <v/>
      </c>
      <c r="P104" s="730" t="str">
        <f>IF(基本情報入力シート!Y136="","",基本情報入力シート!Y136)</f>
        <v/>
      </c>
      <c r="Q104" s="731" t="str">
        <f>IF(基本情報入力シート!Z136="","",基本情報入力シート!Z136)</f>
        <v/>
      </c>
      <c r="R104" s="732" t="str">
        <f>IF(基本情報入力シート!AA136="","",基本情報入力シート!AA136)</f>
        <v/>
      </c>
      <c r="S104" s="168"/>
      <c r="T104" s="169"/>
      <c r="U104" s="733" t="str">
        <f>IF(P104="","",VLOOKUP(P104,数式用!$A$5:$I$28,MATCH(T104,数式用!$C$4:$G$4,0)+2,0))</f>
        <v/>
      </c>
      <c r="V104" s="734" t="s">
        <v>257</v>
      </c>
      <c r="W104" s="170"/>
      <c r="X104" s="735" t="s">
        <v>258</v>
      </c>
      <c r="Y104" s="170"/>
      <c r="Z104" s="735" t="s">
        <v>259</v>
      </c>
      <c r="AA104" s="170"/>
      <c r="AB104" s="735" t="s">
        <v>258</v>
      </c>
      <c r="AC104" s="170"/>
      <c r="AD104" s="735" t="s">
        <v>260</v>
      </c>
      <c r="AE104" s="736" t="s">
        <v>261</v>
      </c>
      <c r="AF104" s="737" t="str">
        <f t="shared" si="5"/>
        <v/>
      </c>
      <c r="AG104" s="740" t="s">
        <v>262</v>
      </c>
      <c r="AH104" s="739" t="str">
        <f t="shared" si="4"/>
        <v/>
      </c>
    </row>
    <row r="105" spans="1:34" ht="36.75" customHeight="1">
      <c r="A105" s="726">
        <f t="shared" si="6"/>
        <v>94</v>
      </c>
      <c r="B105" s="727" t="str">
        <f>IF(基本情報入力シート!C137="","",基本情報入力シート!C137)</f>
        <v/>
      </c>
      <c r="C105" s="728" t="str">
        <f>IF(基本情報入力シート!D137="","",基本情報入力シート!D137)</f>
        <v/>
      </c>
      <c r="D105" s="728" t="str">
        <f>IF(基本情報入力シート!E137="","",基本情報入力シート!E137)</f>
        <v/>
      </c>
      <c r="E105" s="728" t="str">
        <f>IF(基本情報入力シート!F137="","",基本情報入力シート!F137)</f>
        <v/>
      </c>
      <c r="F105" s="728" t="str">
        <f>IF(基本情報入力シート!G137="","",基本情報入力シート!G137)</f>
        <v/>
      </c>
      <c r="G105" s="728" t="str">
        <f>IF(基本情報入力シート!H137="","",基本情報入力シート!H137)</f>
        <v/>
      </c>
      <c r="H105" s="728" t="str">
        <f>IF(基本情報入力シート!I137="","",基本情報入力シート!I137)</f>
        <v/>
      </c>
      <c r="I105" s="728" t="str">
        <f>IF(基本情報入力シート!J137="","",基本情報入力シート!J137)</f>
        <v/>
      </c>
      <c r="J105" s="728" t="str">
        <f>IF(基本情報入力シート!K137="","",基本情報入力シート!K137)</f>
        <v/>
      </c>
      <c r="K105" s="729" t="str">
        <f>IF(基本情報入力シート!L137="","",基本情報入力シート!L137)</f>
        <v/>
      </c>
      <c r="L105" s="726" t="str">
        <f>IF(基本情報入力シート!M137="","",基本情報入力シート!M137)</f>
        <v/>
      </c>
      <c r="M105" s="726" t="str">
        <f>IF(基本情報入力シート!R137="","",基本情報入力シート!R137)</f>
        <v/>
      </c>
      <c r="N105" s="726" t="str">
        <f>IF(基本情報入力シート!W137="","",基本情報入力シート!W137)</f>
        <v/>
      </c>
      <c r="O105" s="726" t="str">
        <f>IF(基本情報入力シート!X137="","",基本情報入力シート!X137)</f>
        <v/>
      </c>
      <c r="P105" s="730" t="str">
        <f>IF(基本情報入力シート!Y137="","",基本情報入力シート!Y137)</f>
        <v/>
      </c>
      <c r="Q105" s="731" t="str">
        <f>IF(基本情報入力シート!Z137="","",基本情報入力シート!Z137)</f>
        <v/>
      </c>
      <c r="R105" s="732" t="str">
        <f>IF(基本情報入力シート!AA137="","",基本情報入力シート!AA137)</f>
        <v/>
      </c>
      <c r="S105" s="168"/>
      <c r="T105" s="169"/>
      <c r="U105" s="733" t="str">
        <f>IF(P105="","",VLOOKUP(P105,数式用!$A$5:$I$28,MATCH(T105,数式用!$C$4:$G$4,0)+2,0))</f>
        <v/>
      </c>
      <c r="V105" s="734" t="s">
        <v>257</v>
      </c>
      <c r="W105" s="170"/>
      <c r="X105" s="735" t="s">
        <v>258</v>
      </c>
      <c r="Y105" s="170"/>
      <c r="Z105" s="735" t="s">
        <v>259</v>
      </c>
      <c r="AA105" s="170"/>
      <c r="AB105" s="735" t="s">
        <v>258</v>
      </c>
      <c r="AC105" s="170"/>
      <c r="AD105" s="735" t="s">
        <v>260</v>
      </c>
      <c r="AE105" s="736" t="s">
        <v>261</v>
      </c>
      <c r="AF105" s="737" t="str">
        <f t="shared" si="5"/>
        <v/>
      </c>
      <c r="AG105" s="740" t="s">
        <v>262</v>
      </c>
      <c r="AH105" s="739" t="str">
        <f t="shared" si="4"/>
        <v/>
      </c>
    </row>
    <row r="106" spans="1:34" ht="36.75" customHeight="1">
      <c r="A106" s="726">
        <f t="shared" si="6"/>
        <v>95</v>
      </c>
      <c r="B106" s="727" t="str">
        <f>IF(基本情報入力シート!C138="","",基本情報入力シート!C138)</f>
        <v/>
      </c>
      <c r="C106" s="728" t="str">
        <f>IF(基本情報入力シート!D138="","",基本情報入力シート!D138)</f>
        <v/>
      </c>
      <c r="D106" s="728" t="str">
        <f>IF(基本情報入力シート!E138="","",基本情報入力シート!E138)</f>
        <v/>
      </c>
      <c r="E106" s="728" t="str">
        <f>IF(基本情報入力シート!F138="","",基本情報入力シート!F138)</f>
        <v/>
      </c>
      <c r="F106" s="728" t="str">
        <f>IF(基本情報入力シート!G138="","",基本情報入力シート!G138)</f>
        <v/>
      </c>
      <c r="G106" s="728" t="str">
        <f>IF(基本情報入力シート!H138="","",基本情報入力シート!H138)</f>
        <v/>
      </c>
      <c r="H106" s="728" t="str">
        <f>IF(基本情報入力シート!I138="","",基本情報入力シート!I138)</f>
        <v/>
      </c>
      <c r="I106" s="728" t="str">
        <f>IF(基本情報入力シート!J138="","",基本情報入力シート!J138)</f>
        <v/>
      </c>
      <c r="J106" s="728" t="str">
        <f>IF(基本情報入力シート!K138="","",基本情報入力シート!K138)</f>
        <v/>
      </c>
      <c r="K106" s="729" t="str">
        <f>IF(基本情報入力シート!L138="","",基本情報入力シート!L138)</f>
        <v/>
      </c>
      <c r="L106" s="726" t="str">
        <f>IF(基本情報入力シート!M138="","",基本情報入力シート!M138)</f>
        <v/>
      </c>
      <c r="M106" s="726" t="str">
        <f>IF(基本情報入力シート!R138="","",基本情報入力シート!R138)</f>
        <v/>
      </c>
      <c r="N106" s="726" t="str">
        <f>IF(基本情報入力シート!W138="","",基本情報入力シート!W138)</f>
        <v/>
      </c>
      <c r="O106" s="726" t="str">
        <f>IF(基本情報入力シート!X138="","",基本情報入力シート!X138)</f>
        <v/>
      </c>
      <c r="P106" s="730" t="str">
        <f>IF(基本情報入力シート!Y138="","",基本情報入力シート!Y138)</f>
        <v/>
      </c>
      <c r="Q106" s="731" t="str">
        <f>IF(基本情報入力シート!Z138="","",基本情報入力シート!Z138)</f>
        <v/>
      </c>
      <c r="R106" s="732" t="str">
        <f>IF(基本情報入力シート!AA138="","",基本情報入力シート!AA138)</f>
        <v/>
      </c>
      <c r="S106" s="168"/>
      <c r="T106" s="169"/>
      <c r="U106" s="733" t="str">
        <f>IF(P106="","",VLOOKUP(P106,数式用!$A$5:$I$28,MATCH(T106,数式用!$C$4:$G$4,0)+2,0))</f>
        <v/>
      </c>
      <c r="V106" s="734" t="s">
        <v>257</v>
      </c>
      <c r="W106" s="170"/>
      <c r="X106" s="735" t="s">
        <v>258</v>
      </c>
      <c r="Y106" s="170"/>
      <c r="Z106" s="735" t="s">
        <v>259</v>
      </c>
      <c r="AA106" s="170"/>
      <c r="AB106" s="735" t="s">
        <v>258</v>
      </c>
      <c r="AC106" s="170"/>
      <c r="AD106" s="735" t="s">
        <v>260</v>
      </c>
      <c r="AE106" s="736" t="s">
        <v>261</v>
      </c>
      <c r="AF106" s="737" t="str">
        <f t="shared" si="5"/>
        <v/>
      </c>
      <c r="AG106" s="740" t="s">
        <v>262</v>
      </c>
      <c r="AH106" s="739" t="str">
        <f t="shared" si="4"/>
        <v/>
      </c>
    </row>
    <row r="107" spans="1:34" ht="36.75" customHeight="1">
      <c r="A107" s="726">
        <f t="shared" si="6"/>
        <v>96</v>
      </c>
      <c r="B107" s="727" t="str">
        <f>IF(基本情報入力シート!C139="","",基本情報入力シート!C139)</f>
        <v/>
      </c>
      <c r="C107" s="728" t="str">
        <f>IF(基本情報入力シート!D139="","",基本情報入力シート!D139)</f>
        <v/>
      </c>
      <c r="D107" s="728" t="str">
        <f>IF(基本情報入力シート!E139="","",基本情報入力シート!E139)</f>
        <v/>
      </c>
      <c r="E107" s="728" t="str">
        <f>IF(基本情報入力シート!F139="","",基本情報入力シート!F139)</f>
        <v/>
      </c>
      <c r="F107" s="728" t="str">
        <f>IF(基本情報入力シート!G139="","",基本情報入力シート!G139)</f>
        <v/>
      </c>
      <c r="G107" s="728" t="str">
        <f>IF(基本情報入力シート!H139="","",基本情報入力シート!H139)</f>
        <v/>
      </c>
      <c r="H107" s="728" t="str">
        <f>IF(基本情報入力シート!I139="","",基本情報入力シート!I139)</f>
        <v/>
      </c>
      <c r="I107" s="728" t="str">
        <f>IF(基本情報入力シート!J139="","",基本情報入力シート!J139)</f>
        <v/>
      </c>
      <c r="J107" s="728" t="str">
        <f>IF(基本情報入力シート!K139="","",基本情報入力シート!K139)</f>
        <v/>
      </c>
      <c r="K107" s="729" t="str">
        <f>IF(基本情報入力シート!L139="","",基本情報入力シート!L139)</f>
        <v/>
      </c>
      <c r="L107" s="726" t="str">
        <f>IF(基本情報入力シート!M139="","",基本情報入力シート!M139)</f>
        <v/>
      </c>
      <c r="M107" s="726" t="str">
        <f>IF(基本情報入力シート!R139="","",基本情報入力シート!R139)</f>
        <v/>
      </c>
      <c r="N107" s="726" t="str">
        <f>IF(基本情報入力シート!W139="","",基本情報入力シート!W139)</f>
        <v/>
      </c>
      <c r="O107" s="726" t="str">
        <f>IF(基本情報入力シート!X139="","",基本情報入力シート!X139)</f>
        <v/>
      </c>
      <c r="P107" s="730" t="str">
        <f>IF(基本情報入力シート!Y139="","",基本情報入力シート!Y139)</f>
        <v/>
      </c>
      <c r="Q107" s="731" t="str">
        <f>IF(基本情報入力シート!Z139="","",基本情報入力シート!Z139)</f>
        <v/>
      </c>
      <c r="R107" s="732" t="str">
        <f>IF(基本情報入力シート!AA139="","",基本情報入力シート!AA139)</f>
        <v/>
      </c>
      <c r="S107" s="168"/>
      <c r="T107" s="169"/>
      <c r="U107" s="733" t="str">
        <f>IF(P107="","",VLOOKUP(P107,数式用!$A$5:$I$28,MATCH(T107,数式用!$C$4:$G$4,0)+2,0))</f>
        <v/>
      </c>
      <c r="V107" s="734" t="s">
        <v>257</v>
      </c>
      <c r="W107" s="170"/>
      <c r="X107" s="735" t="s">
        <v>258</v>
      </c>
      <c r="Y107" s="170"/>
      <c r="Z107" s="735" t="s">
        <v>259</v>
      </c>
      <c r="AA107" s="170"/>
      <c r="AB107" s="735" t="s">
        <v>258</v>
      </c>
      <c r="AC107" s="170"/>
      <c r="AD107" s="735" t="s">
        <v>260</v>
      </c>
      <c r="AE107" s="736" t="s">
        <v>261</v>
      </c>
      <c r="AF107" s="737" t="str">
        <f t="shared" si="5"/>
        <v/>
      </c>
      <c r="AG107" s="740" t="s">
        <v>262</v>
      </c>
      <c r="AH107" s="739" t="str">
        <f t="shared" si="4"/>
        <v/>
      </c>
    </row>
    <row r="108" spans="1:34" ht="36.75" customHeight="1">
      <c r="A108" s="726">
        <f t="shared" si="6"/>
        <v>97</v>
      </c>
      <c r="B108" s="727" t="str">
        <f>IF(基本情報入力シート!C140="","",基本情報入力シート!C140)</f>
        <v/>
      </c>
      <c r="C108" s="728" t="str">
        <f>IF(基本情報入力シート!D140="","",基本情報入力シート!D140)</f>
        <v/>
      </c>
      <c r="D108" s="728" t="str">
        <f>IF(基本情報入力シート!E140="","",基本情報入力シート!E140)</f>
        <v/>
      </c>
      <c r="E108" s="728" t="str">
        <f>IF(基本情報入力シート!F140="","",基本情報入力シート!F140)</f>
        <v/>
      </c>
      <c r="F108" s="728" t="str">
        <f>IF(基本情報入力シート!G140="","",基本情報入力シート!G140)</f>
        <v/>
      </c>
      <c r="G108" s="728" t="str">
        <f>IF(基本情報入力シート!H140="","",基本情報入力シート!H140)</f>
        <v/>
      </c>
      <c r="H108" s="728" t="str">
        <f>IF(基本情報入力シート!I140="","",基本情報入力シート!I140)</f>
        <v/>
      </c>
      <c r="I108" s="728" t="str">
        <f>IF(基本情報入力シート!J140="","",基本情報入力シート!J140)</f>
        <v/>
      </c>
      <c r="J108" s="728" t="str">
        <f>IF(基本情報入力シート!K140="","",基本情報入力シート!K140)</f>
        <v/>
      </c>
      <c r="K108" s="729" t="str">
        <f>IF(基本情報入力シート!L140="","",基本情報入力シート!L140)</f>
        <v/>
      </c>
      <c r="L108" s="726" t="str">
        <f>IF(基本情報入力シート!M140="","",基本情報入力シート!M140)</f>
        <v/>
      </c>
      <c r="M108" s="726" t="str">
        <f>IF(基本情報入力シート!R140="","",基本情報入力シート!R140)</f>
        <v/>
      </c>
      <c r="N108" s="726" t="str">
        <f>IF(基本情報入力シート!W140="","",基本情報入力シート!W140)</f>
        <v/>
      </c>
      <c r="O108" s="726" t="str">
        <f>IF(基本情報入力シート!X140="","",基本情報入力シート!X140)</f>
        <v/>
      </c>
      <c r="P108" s="730" t="str">
        <f>IF(基本情報入力シート!Y140="","",基本情報入力シート!Y140)</f>
        <v/>
      </c>
      <c r="Q108" s="731" t="str">
        <f>IF(基本情報入力シート!Z140="","",基本情報入力シート!Z140)</f>
        <v/>
      </c>
      <c r="R108" s="732" t="str">
        <f>IF(基本情報入力シート!AA140="","",基本情報入力シート!AA140)</f>
        <v/>
      </c>
      <c r="S108" s="168"/>
      <c r="T108" s="169"/>
      <c r="U108" s="733" t="str">
        <f>IF(P108="","",VLOOKUP(P108,数式用!$A$5:$I$28,MATCH(T108,数式用!$C$4:$G$4,0)+2,0))</f>
        <v/>
      </c>
      <c r="V108" s="734" t="s">
        <v>257</v>
      </c>
      <c r="W108" s="170"/>
      <c r="X108" s="735" t="s">
        <v>258</v>
      </c>
      <c r="Y108" s="170"/>
      <c r="Z108" s="735" t="s">
        <v>259</v>
      </c>
      <c r="AA108" s="170"/>
      <c r="AB108" s="735" t="s">
        <v>258</v>
      </c>
      <c r="AC108" s="170"/>
      <c r="AD108" s="735" t="s">
        <v>260</v>
      </c>
      <c r="AE108" s="736" t="s">
        <v>261</v>
      </c>
      <c r="AF108" s="737" t="str">
        <f t="shared" si="5"/>
        <v/>
      </c>
      <c r="AG108" s="740" t="s">
        <v>262</v>
      </c>
      <c r="AH108" s="739" t="str">
        <f t="shared" si="4"/>
        <v/>
      </c>
    </row>
    <row r="109" spans="1:34" ht="36.75" customHeight="1">
      <c r="A109" s="726">
        <f t="shared" si="6"/>
        <v>98</v>
      </c>
      <c r="B109" s="727" t="str">
        <f>IF(基本情報入力シート!C141="","",基本情報入力シート!C141)</f>
        <v/>
      </c>
      <c r="C109" s="728" t="str">
        <f>IF(基本情報入力シート!D141="","",基本情報入力シート!D141)</f>
        <v/>
      </c>
      <c r="D109" s="728" t="str">
        <f>IF(基本情報入力シート!E141="","",基本情報入力シート!E141)</f>
        <v/>
      </c>
      <c r="E109" s="728" t="str">
        <f>IF(基本情報入力シート!F141="","",基本情報入力シート!F141)</f>
        <v/>
      </c>
      <c r="F109" s="728" t="str">
        <f>IF(基本情報入力シート!G141="","",基本情報入力シート!G141)</f>
        <v/>
      </c>
      <c r="G109" s="728" t="str">
        <f>IF(基本情報入力シート!H141="","",基本情報入力シート!H141)</f>
        <v/>
      </c>
      <c r="H109" s="728" t="str">
        <f>IF(基本情報入力シート!I141="","",基本情報入力シート!I141)</f>
        <v/>
      </c>
      <c r="I109" s="728" t="str">
        <f>IF(基本情報入力シート!J141="","",基本情報入力シート!J141)</f>
        <v/>
      </c>
      <c r="J109" s="728" t="str">
        <f>IF(基本情報入力シート!K141="","",基本情報入力シート!K141)</f>
        <v/>
      </c>
      <c r="K109" s="729" t="str">
        <f>IF(基本情報入力シート!L141="","",基本情報入力シート!L141)</f>
        <v/>
      </c>
      <c r="L109" s="726" t="str">
        <f>IF(基本情報入力シート!M141="","",基本情報入力シート!M141)</f>
        <v/>
      </c>
      <c r="M109" s="726" t="str">
        <f>IF(基本情報入力シート!R141="","",基本情報入力シート!R141)</f>
        <v/>
      </c>
      <c r="N109" s="726" t="str">
        <f>IF(基本情報入力シート!W141="","",基本情報入力シート!W141)</f>
        <v/>
      </c>
      <c r="O109" s="726" t="str">
        <f>IF(基本情報入力シート!X141="","",基本情報入力シート!X141)</f>
        <v/>
      </c>
      <c r="P109" s="730" t="str">
        <f>IF(基本情報入力シート!Y141="","",基本情報入力シート!Y141)</f>
        <v/>
      </c>
      <c r="Q109" s="731" t="str">
        <f>IF(基本情報入力シート!Z141="","",基本情報入力シート!Z141)</f>
        <v/>
      </c>
      <c r="R109" s="732" t="str">
        <f>IF(基本情報入力シート!AA141="","",基本情報入力シート!AA141)</f>
        <v/>
      </c>
      <c r="S109" s="168"/>
      <c r="T109" s="169"/>
      <c r="U109" s="733" t="str">
        <f>IF(P109="","",VLOOKUP(P109,数式用!$A$5:$I$28,MATCH(T109,数式用!$C$4:$G$4,0)+2,0))</f>
        <v/>
      </c>
      <c r="V109" s="734" t="s">
        <v>257</v>
      </c>
      <c r="W109" s="170"/>
      <c r="X109" s="735" t="s">
        <v>258</v>
      </c>
      <c r="Y109" s="170"/>
      <c r="Z109" s="735" t="s">
        <v>259</v>
      </c>
      <c r="AA109" s="170"/>
      <c r="AB109" s="735" t="s">
        <v>258</v>
      </c>
      <c r="AC109" s="170"/>
      <c r="AD109" s="735" t="s">
        <v>260</v>
      </c>
      <c r="AE109" s="736" t="s">
        <v>261</v>
      </c>
      <c r="AF109" s="737" t="str">
        <f t="shared" si="5"/>
        <v/>
      </c>
      <c r="AG109" s="740" t="s">
        <v>262</v>
      </c>
      <c r="AH109" s="739" t="str">
        <f t="shared" si="4"/>
        <v/>
      </c>
    </row>
    <row r="110" spans="1:34" ht="36.75" customHeight="1">
      <c r="A110" s="726">
        <f t="shared" si="6"/>
        <v>99</v>
      </c>
      <c r="B110" s="727" t="str">
        <f>IF(基本情報入力シート!C142="","",基本情報入力シート!C142)</f>
        <v/>
      </c>
      <c r="C110" s="728" t="str">
        <f>IF(基本情報入力シート!D142="","",基本情報入力シート!D142)</f>
        <v/>
      </c>
      <c r="D110" s="728" t="str">
        <f>IF(基本情報入力シート!E142="","",基本情報入力シート!E142)</f>
        <v/>
      </c>
      <c r="E110" s="728" t="str">
        <f>IF(基本情報入力シート!F142="","",基本情報入力シート!F142)</f>
        <v/>
      </c>
      <c r="F110" s="728" t="str">
        <f>IF(基本情報入力シート!G142="","",基本情報入力シート!G142)</f>
        <v/>
      </c>
      <c r="G110" s="728" t="str">
        <f>IF(基本情報入力シート!H142="","",基本情報入力シート!H142)</f>
        <v/>
      </c>
      <c r="H110" s="728" t="str">
        <f>IF(基本情報入力シート!I142="","",基本情報入力シート!I142)</f>
        <v/>
      </c>
      <c r="I110" s="728" t="str">
        <f>IF(基本情報入力シート!J142="","",基本情報入力シート!J142)</f>
        <v/>
      </c>
      <c r="J110" s="728" t="str">
        <f>IF(基本情報入力シート!K142="","",基本情報入力シート!K142)</f>
        <v/>
      </c>
      <c r="K110" s="729" t="str">
        <f>IF(基本情報入力シート!L142="","",基本情報入力シート!L142)</f>
        <v/>
      </c>
      <c r="L110" s="726" t="str">
        <f>IF(基本情報入力シート!M142="","",基本情報入力シート!M142)</f>
        <v/>
      </c>
      <c r="M110" s="726" t="str">
        <f>IF(基本情報入力シート!R142="","",基本情報入力シート!R142)</f>
        <v/>
      </c>
      <c r="N110" s="726" t="str">
        <f>IF(基本情報入力シート!W142="","",基本情報入力シート!W142)</f>
        <v/>
      </c>
      <c r="O110" s="726" t="str">
        <f>IF(基本情報入力シート!X142="","",基本情報入力シート!X142)</f>
        <v/>
      </c>
      <c r="P110" s="730" t="str">
        <f>IF(基本情報入力シート!Y142="","",基本情報入力シート!Y142)</f>
        <v/>
      </c>
      <c r="Q110" s="731" t="str">
        <f>IF(基本情報入力シート!Z142="","",基本情報入力シート!Z142)</f>
        <v/>
      </c>
      <c r="R110" s="732" t="str">
        <f>IF(基本情報入力シート!AA142="","",基本情報入力シート!AA142)</f>
        <v/>
      </c>
      <c r="S110" s="168"/>
      <c r="T110" s="169"/>
      <c r="U110" s="733" t="str">
        <f>IF(P110="","",VLOOKUP(P110,数式用!$A$5:$I$28,MATCH(T110,数式用!$C$4:$G$4,0)+2,0))</f>
        <v/>
      </c>
      <c r="V110" s="734" t="s">
        <v>257</v>
      </c>
      <c r="W110" s="170"/>
      <c r="X110" s="735" t="s">
        <v>258</v>
      </c>
      <c r="Y110" s="170"/>
      <c r="Z110" s="735" t="s">
        <v>259</v>
      </c>
      <c r="AA110" s="170"/>
      <c r="AB110" s="735" t="s">
        <v>258</v>
      </c>
      <c r="AC110" s="170"/>
      <c r="AD110" s="735" t="s">
        <v>260</v>
      </c>
      <c r="AE110" s="736" t="s">
        <v>261</v>
      </c>
      <c r="AF110" s="737" t="str">
        <f t="shared" si="5"/>
        <v/>
      </c>
      <c r="AG110" s="740" t="s">
        <v>262</v>
      </c>
      <c r="AH110" s="739" t="str">
        <f t="shared" si="4"/>
        <v/>
      </c>
    </row>
    <row r="111" spans="1:34" ht="36.75" customHeight="1">
      <c r="A111" s="726">
        <f t="shared" si="6"/>
        <v>100</v>
      </c>
      <c r="B111" s="727" t="str">
        <f>IF(基本情報入力シート!C143="","",基本情報入力シート!C143)</f>
        <v/>
      </c>
      <c r="C111" s="728" t="str">
        <f>IF(基本情報入力シート!D143="","",基本情報入力シート!D143)</f>
        <v/>
      </c>
      <c r="D111" s="728" t="str">
        <f>IF(基本情報入力シート!E143="","",基本情報入力シート!E143)</f>
        <v/>
      </c>
      <c r="E111" s="728" t="str">
        <f>IF(基本情報入力シート!F143="","",基本情報入力シート!F143)</f>
        <v/>
      </c>
      <c r="F111" s="728" t="str">
        <f>IF(基本情報入力シート!G143="","",基本情報入力シート!G143)</f>
        <v/>
      </c>
      <c r="G111" s="728" t="str">
        <f>IF(基本情報入力シート!H143="","",基本情報入力シート!H143)</f>
        <v/>
      </c>
      <c r="H111" s="728" t="str">
        <f>IF(基本情報入力シート!I143="","",基本情報入力シート!I143)</f>
        <v/>
      </c>
      <c r="I111" s="728" t="str">
        <f>IF(基本情報入力シート!J143="","",基本情報入力シート!J143)</f>
        <v/>
      </c>
      <c r="J111" s="728" t="str">
        <f>IF(基本情報入力シート!K143="","",基本情報入力シート!K143)</f>
        <v/>
      </c>
      <c r="K111" s="729" t="str">
        <f>IF(基本情報入力シート!L143="","",基本情報入力シート!L143)</f>
        <v/>
      </c>
      <c r="L111" s="726" t="str">
        <f>IF(基本情報入力シート!M143="","",基本情報入力シート!M143)</f>
        <v/>
      </c>
      <c r="M111" s="726" t="str">
        <f>IF(基本情報入力シート!R143="","",基本情報入力シート!R143)</f>
        <v/>
      </c>
      <c r="N111" s="726" t="str">
        <f>IF(基本情報入力シート!W143="","",基本情報入力シート!W143)</f>
        <v/>
      </c>
      <c r="O111" s="726" t="str">
        <f>IF(基本情報入力シート!X143="","",基本情報入力シート!X143)</f>
        <v/>
      </c>
      <c r="P111" s="730" t="str">
        <f>IF(基本情報入力シート!Y143="","",基本情報入力シート!Y143)</f>
        <v/>
      </c>
      <c r="Q111" s="731" t="str">
        <f>IF(基本情報入力シート!Z143="","",基本情報入力シート!Z143)</f>
        <v/>
      </c>
      <c r="R111" s="732" t="str">
        <f>IF(基本情報入力シート!AA143="","",基本情報入力シート!AA143)</f>
        <v/>
      </c>
      <c r="S111" s="168"/>
      <c r="T111" s="169"/>
      <c r="U111" s="733" t="str">
        <f>IF(P111="","",VLOOKUP(P111,数式用!$A$5:$I$28,MATCH(T111,数式用!$C$4:$G$4,0)+2,0))</f>
        <v/>
      </c>
      <c r="V111" s="734" t="s">
        <v>257</v>
      </c>
      <c r="W111" s="170"/>
      <c r="X111" s="735" t="s">
        <v>258</v>
      </c>
      <c r="Y111" s="170"/>
      <c r="Z111" s="735" t="s">
        <v>259</v>
      </c>
      <c r="AA111" s="170"/>
      <c r="AB111" s="735" t="s">
        <v>258</v>
      </c>
      <c r="AC111" s="170"/>
      <c r="AD111" s="735" t="s">
        <v>260</v>
      </c>
      <c r="AE111" s="736" t="s">
        <v>261</v>
      </c>
      <c r="AF111" s="737" t="str">
        <f t="shared" si="5"/>
        <v/>
      </c>
      <c r="AG111" s="740" t="s">
        <v>262</v>
      </c>
      <c r="AH111" s="739" t="str">
        <f t="shared" si="4"/>
        <v/>
      </c>
    </row>
  </sheetData>
  <sheetProtection algorithmName="SHA-512" hashValue="QdZFwXsCOO+PahZO/06lFkN1xpiKAO2v+ozyrX9WRVb03jewWoIgprlna+g9d/tdQx8HgAjc/XamgfzD68SVFA==" saltValue="TDda3539Yqi3ymYwwdLb7w==" spinCount="100000" sheet="1" objects="1" scenarios="1"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8"/>
  <dataValidations count="4">
    <dataValidation imeMode="halfAlpha" allowBlank="1" showInputMessage="1" showErrorMessage="1" sqref="Y12:Y111 W12:W111 AA12:AA111 AC12:AC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 type="custom" imeMode="halfAlpha" showInputMessage="1" showErrorMessage="1" error="自動計算のため、手入力できません！" sqref="B12:R111 U12:U111 AH12:AH111 AF12:AF111">
      <formula1>B5&lt;&gt;""</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55" zoomScaleNormal="55" zoomScaleSheetLayoutView="70" workbookViewId="0">
      <selection activeCell="S12" sqref="S12"/>
    </sheetView>
  </sheetViews>
  <sheetFormatPr defaultColWidth="2.5" defaultRowHeight="13.5"/>
  <cols>
    <col min="1" max="1" width="5.625" style="316" customWidth="1"/>
    <col min="2" max="11" width="2.625" style="316" customWidth="1"/>
    <col min="12" max="13" width="11.875" style="316" customWidth="1"/>
    <col min="14" max="14" width="12.625" style="316" customWidth="1"/>
    <col min="15" max="15" width="37.5" style="316" customWidth="1"/>
    <col min="16" max="16" width="31.25" style="316" customWidth="1"/>
    <col min="17" max="17" width="10.625" style="316" customWidth="1"/>
    <col min="18" max="18" width="9.625" style="316" customWidth="1"/>
    <col min="19" max="20" width="13.625" style="316" customWidth="1"/>
    <col min="21" max="21" width="6.75" style="316" customWidth="1"/>
    <col min="22" max="22" width="31.5" style="316" customWidth="1"/>
    <col min="23" max="23" width="4.75" style="316" bestFit="1" customWidth="1"/>
    <col min="24" max="24" width="3.625" style="316" customWidth="1"/>
    <col min="25" max="25" width="3.125" style="316" bestFit="1" customWidth="1"/>
    <col min="26" max="26" width="3.625" style="316" customWidth="1"/>
    <col min="27" max="27" width="8" style="316" bestFit="1" customWidth="1"/>
    <col min="28" max="28" width="3.625" style="316" customWidth="1"/>
    <col min="29" max="29" width="3.125" style="316" bestFit="1" customWidth="1"/>
    <col min="30" max="30" width="3.625" style="316" customWidth="1"/>
    <col min="31" max="32" width="3.125" style="316" customWidth="1"/>
    <col min="33" max="33" width="3.5" style="316" bestFit="1" customWidth="1"/>
    <col min="34" max="34" width="5.875" style="316" bestFit="1" customWidth="1"/>
    <col min="35" max="35" width="14.625" style="316" customWidth="1"/>
    <col min="36" max="36" width="2.5" style="316"/>
    <col min="37" max="37" width="6.125" style="316" customWidth="1"/>
    <col min="38" max="47" width="8.375" style="316" customWidth="1"/>
    <col min="48" max="16384" width="2.5" style="316"/>
  </cols>
  <sheetData>
    <row r="1" spans="1:47" ht="21" customHeight="1">
      <c r="A1" s="689" t="s">
        <v>217</v>
      </c>
      <c r="H1" s="690" t="s">
        <v>282</v>
      </c>
      <c r="AA1" s="691"/>
      <c r="AB1" s="691"/>
      <c r="AC1" s="691"/>
      <c r="AD1" s="691"/>
      <c r="AE1" s="691"/>
      <c r="AF1" s="691"/>
      <c r="AG1" s="691"/>
      <c r="AH1" s="691"/>
      <c r="AI1" s="691"/>
    </row>
    <row r="2" spans="1:47" ht="21" customHeight="1" thickBot="1">
      <c r="B2" s="690"/>
      <c r="C2" s="690"/>
      <c r="D2" s="690"/>
      <c r="E2" s="690"/>
      <c r="F2" s="690"/>
      <c r="G2" s="690"/>
      <c r="H2" s="690"/>
      <c r="I2" s="690"/>
      <c r="J2" s="690"/>
      <c r="K2" s="690"/>
      <c r="L2" s="690"/>
      <c r="M2" s="690"/>
      <c r="N2" s="690"/>
      <c r="O2" s="690"/>
      <c r="P2" s="690"/>
      <c r="X2" s="690"/>
      <c r="Y2" s="690"/>
      <c r="Z2" s="690"/>
      <c r="AA2" s="691"/>
      <c r="AB2" s="691"/>
      <c r="AC2" s="691"/>
      <c r="AD2" s="691"/>
      <c r="AE2" s="692"/>
      <c r="AF2" s="692"/>
      <c r="AG2" s="692"/>
      <c r="AH2" s="692"/>
      <c r="AI2" s="692"/>
    </row>
    <row r="3" spans="1:47" ht="27" customHeight="1" thickBot="1">
      <c r="A3" s="921" t="s">
        <v>6</v>
      </c>
      <c r="B3" s="921"/>
      <c r="C3" s="922"/>
      <c r="D3" s="918" t="str">
        <f>IF(基本情報入力シート!M18="","",基本情報入力シート!M18)</f>
        <v/>
      </c>
      <c r="E3" s="919"/>
      <c r="F3" s="919"/>
      <c r="G3" s="919"/>
      <c r="H3" s="919"/>
      <c r="I3" s="919"/>
      <c r="J3" s="919"/>
      <c r="K3" s="919"/>
      <c r="L3" s="919"/>
      <c r="M3" s="919"/>
      <c r="N3" s="919"/>
      <c r="O3" s="920"/>
      <c r="P3" s="693"/>
      <c r="Q3" s="694"/>
      <c r="R3" s="694"/>
      <c r="W3" s="694"/>
      <c r="X3" s="694"/>
      <c r="Y3" s="694"/>
      <c r="Z3" s="694"/>
    </row>
    <row r="4" spans="1:47" ht="21" customHeight="1" thickBot="1">
      <c r="A4" s="695"/>
      <c r="B4" s="695"/>
      <c r="C4" s="695"/>
      <c r="D4" s="696"/>
      <c r="E4" s="696"/>
      <c r="F4" s="696"/>
      <c r="G4" s="696"/>
      <c r="H4" s="696"/>
      <c r="I4" s="696"/>
      <c r="J4" s="696"/>
      <c r="K4" s="696"/>
      <c r="L4" s="696"/>
      <c r="M4" s="696"/>
      <c r="N4" s="696"/>
      <c r="O4" s="696"/>
      <c r="P4" s="696"/>
      <c r="Q4" s="694"/>
      <c r="R4" s="694"/>
      <c r="W4" s="694"/>
      <c r="X4" s="694"/>
      <c r="Y4" s="694"/>
      <c r="Z4" s="694"/>
    </row>
    <row r="5" spans="1:47" ht="27" customHeight="1" thickBot="1">
      <c r="A5" s="741" t="s">
        <v>281</v>
      </c>
      <c r="B5" s="742"/>
      <c r="C5" s="742"/>
      <c r="D5" s="743"/>
      <c r="E5" s="743"/>
      <c r="F5" s="743"/>
      <c r="G5" s="743"/>
      <c r="H5" s="743"/>
      <c r="I5" s="743"/>
      <c r="J5" s="743"/>
      <c r="K5" s="743"/>
      <c r="L5" s="743"/>
      <c r="M5" s="743"/>
      <c r="N5" s="743"/>
      <c r="O5" s="744">
        <f>SUM(AI12:AI111)</f>
        <v>0</v>
      </c>
      <c r="P5" s="696"/>
      <c r="R5" s="694"/>
      <c r="S5" s="632"/>
      <c r="T5" s="632"/>
      <c r="U5" s="632"/>
      <c r="V5" s="632"/>
      <c r="W5" s="694"/>
      <c r="X5" s="694"/>
      <c r="Y5" s="694"/>
      <c r="Z5" s="694"/>
      <c r="AA5" s="632"/>
      <c r="AB5" s="632"/>
      <c r="AC5" s="632"/>
      <c r="AD5" s="632"/>
      <c r="AE5" s="632"/>
      <c r="AF5" s="632"/>
      <c r="AG5" s="632"/>
      <c r="AH5" s="632"/>
      <c r="AI5" s="632"/>
    </row>
    <row r="6" spans="1:47" ht="21" customHeight="1" thickBot="1">
      <c r="Q6" s="698"/>
      <c r="R6" s="698"/>
    </row>
    <row r="7" spans="1:47" ht="18" customHeight="1">
      <c r="A7" s="925"/>
      <c r="B7" s="927" t="s">
        <v>7</v>
      </c>
      <c r="C7" s="928"/>
      <c r="D7" s="928"/>
      <c r="E7" s="928"/>
      <c r="F7" s="928"/>
      <c r="G7" s="928"/>
      <c r="H7" s="928"/>
      <c r="I7" s="928"/>
      <c r="J7" s="928"/>
      <c r="K7" s="929"/>
      <c r="L7" s="933" t="s">
        <v>183</v>
      </c>
      <c r="M7" s="700"/>
      <c r="N7" s="701"/>
      <c r="O7" s="935" t="s">
        <v>207</v>
      </c>
      <c r="P7" s="937" t="s">
        <v>128</v>
      </c>
      <c r="Q7" s="939" t="s">
        <v>268</v>
      </c>
      <c r="R7" s="948" t="s">
        <v>196</v>
      </c>
      <c r="S7" s="702" t="s">
        <v>97</v>
      </c>
      <c r="T7" s="745"/>
      <c r="U7" s="745"/>
      <c r="V7" s="746"/>
      <c r="W7" s="746"/>
      <c r="X7" s="746"/>
      <c r="Y7" s="746"/>
      <c r="Z7" s="746"/>
      <c r="AA7" s="746"/>
      <c r="AB7" s="746"/>
      <c r="AC7" s="746"/>
      <c r="AD7" s="746"/>
      <c r="AE7" s="746"/>
      <c r="AF7" s="746"/>
      <c r="AG7" s="746"/>
      <c r="AH7" s="746"/>
      <c r="AI7" s="747"/>
    </row>
    <row r="8" spans="1:47" ht="14.25" customHeight="1">
      <c r="A8" s="926"/>
      <c r="B8" s="930"/>
      <c r="C8" s="931"/>
      <c r="D8" s="931"/>
      <c r="E8" s="931"/>
      <c r="F8" s="931"/>
      <c r="G8" s="931"/>
      <c r="H8" s="931"/>
      <c r="I8" s="931"/>
      <c r="J8" s="931"/>
      <c r="K8" s="932"/>
      <c r="L8" s="934"/>
      <c r="M8" s="705" t="s">
        <v>276</v>
      </c>
      <c r="N8" s="706"/>
      <c r="O8" s="936"/>
      <c r="P8" s="938"/>
      <c r="Q8" s="940"/>
      <c r="R8" s="949"/>
      <c r="S8" s="748"/>
      <c r="T8" s="944" t="s">
        <v>10</v>
      </c>
      <c r="U8" s="945"/>
      <c r="V8" s="749" t="s">
        <v>85</v>
      </c>
      <c r="W8" s="946" t="s">
        <v>30</v>
      </c>
      <c r="X8" s="947"/>
      <c r="Y8" s="947"/>
      <c r="Z8" s="947"/>
      <c r="AA8" s="947"/>
      <c r="AB8" s="947"/>
      <c r="AC8" s="947"/>
      <c r="AD8" s="947"/>
      <c r="AE8" s="947"/>
      <c r="AF8" s="947"/>
      <c r="AG8" s="947"/>
      <c r="AH8" s="947"/>
      <c r="AI8" s="750" t="s">
        <v>15</v>
      </c>
    </row>
    <row r="9" spans="1:47" ht="13.5" customHeight="1">
      <c r="A9" s="926"/>
      <c r="B9" s="930"/>
      <c r="C9" s="931"/>
      <c r="D9" s="931"/>
      <c r="E9" s="931"/>
      <c r="F9" s="931"/>
      <c r="G9" s="931"/>
      <c r="H9" s="931"/>
      <c r="I9" s="931"/>
      <c r="J9" s="931"/>
      <c r="K9" s="932"/>
      <c r="L9" s="934"/>
      <c r="M9" s="709"/>
      <c r="N9" s="710"/>
      <c r="O9" s="936"/>
      <c r="P9" s="938"/>
      <c r="Q9" s="940"/>
      <c r="R9" s="949"/>
      <c r="S9" s="912" t="s">
        <v>172</v>
      </c>
      <c r="T9" s="952" t="s">
        <v>269</v>
      </c>
      <c r="U9" s="953" t="s">
        <v>197</v>
      </c>
      <c r="V9" s="950" t="s">
        <v>139</v>
      </c>
      <c r="W9" s="906" t="s">
        <v>198</v>
      </c>
      <c r="X9" s="907"/>
      <c r="Y9" s="907"/>
      <c r="Z9" s="907"/>
      <c r="AA9" s="907"/>
      <c r="AB9" s="907"/>
      <c r="AC9" s="907"/>
      <c r="AD9" s="907"/>
      <c r="AE9" s="907"/>
      <c r="AF9" s="907"/>
      <c r="AG9" s="907"/>
      <c r="AH9" s="907"/>
      <c r="AI9" s="915" t="s">
        <v>289</v>
      </c>
    </row>
    <row r="10" spans="1:47" ht="150" customHeight="1">
      <c r="A10" s="926"/>
      <c r="B10" s="930"/>
      <c r="C10" s="931"/>
      <c r="D10" s="931"/>
      <c r="E10" s="931"/>
      <c r="F10" s="931"/>
      <c r="G10" s="931"/>
      <c r="H10" s="931"/>
      <c r="I10" s="931"/>
      <c r="J10" s="931"/>
      <c r="K10" s="932"/>
      <c r="L10" s="934"/>
      <c r="M10" s="711" t="s">
        <v>277</v>
      </c>
      <c r="N10" s="711" t="s">
        <v>278</v>
      </c>
      <c r="O10" s="936"/>
      <c r="P10" s="938"/>
      <c r="Q10" s="940"/>
      <c r="R10" s="949"/>
      <c r="S10" s="912"/>
      <c r="T10" s="952"/>
      <c r="U10" s="953"/>
      <c r="V10" s="951"/>
      <c r="W10" s="909"/>
      <c r="X10" s="910"/>
      <c r="Y10" s="910"/>
      <c r="Z10" s="910"/>
      <c r="AA10" s="910"/>
      <c r="AB10" s="910"/>
      <c r="AC10" s="910"/>
      <c r="AD10" s="910"/>
      <c r="AE10" s="910"/>
      <c r="AF10" s="910"/>
      <c r="AG10" s="910"/>
      <c r="AH10" s="910"/>
      <c r="AI10" s="915"/>
    </row>
    <row r="11" spans="1:47" ht="15" thickBot="1">
      <c r="A11" s="712"/>
      <c r="B11" s="713"/>
      <c r="C11" s="714"/>
      <c r="D11" s="714"/>
      <c r="E11" s="714"/>
      <c r="F11" s="714"/>
      <c r="G11" s="714"/>
      <c r="H11" s="714"/>
      <c r="I11" s="714"/>
      <c r="J11" s="714"/>
      <c r="K11" s="715"/>
      <c r="L11" s="716"/>
      <c r="M11" s="716"/>
      <c r="N11" s="716"/>
      <c r="O11" s="717"/>
      <c r="P11" s="718"/>
      <c r="Q11" s="719"/>
      <c r="R11" s="751"/>
      <c r="S11" s="707"/>
      <c r="T11" s="752"/>
      <c r="U11" s="753"/>
      <c r="V11" s="754"/>
      <c r="W11" s="724"/>
      <c r="X11" s="725"/>
      <c r="Y11" s="725"/>
      <c r="Z11" s="725"/>
      <c r="AA11" s="725"/>
      <c r="AB11" s="725"/>
      <c r="AC11" s="725"/>
      <c r="AD11" s="725"/>
      <c r="AE11" s="725"/>
      <c r="AF11" s="725"/>
      <c r="AG11" s="725"/>
      <c r="AH11" s="725"/>
      <c r="AI11" s="720"/>
    </row>
    <row r="12" spans="1:47" ht="33" customHeight="1" thickBot="1">
      <c r="A12" s="726">
        <v>1</v>
      </c>
      <c r="B12" s="727" t="str">
        <f>IF(基本情報入力シート!C44="","",基本情報入力シート!C44)</f>
        <v/>
      </c>
      <c r="C12" s="728" t="str">
        <f>IF(基本情報入力シート!D44="","",基本情報入力シート!D44)</f>
        <v/>
      </c>
      <c r="D12" s="728" t="str">
        <f>IF(基本情報入力シート!E44="","",基本情報入力シート!E44)</f>
        <v/>
      </c>
      <c r="E12" s="728" t="str">
        <f>IF(基本情報入力シート!F44="","",基本情報入力シート!F44)</f>
        <v/>
      </c>
      <c r="F12" s="728" t="str">
        <f>IF(基本情報入力シート!G44="","",基本情報入力シート!G44)</f>
        <v/>
      </c>
      <c r="G12" s="728" t="str">
        <f>IF(基本情報入力シート!H44="","",基本情報入力シート!H44)</f>
        <v/>
      </c>
      <c r="H12" s="728" t="str">
        <f>IF(基本情報入力シート!I44="","",基本情報入力シート!I44)</f>
        <v/>
      </c>
      <c r="I12" s="728" t="str">
        <f>IF(基本情報入力シート!J44="","",基本情報入力シート!J44)</f>
        <v/>
      </c>
      <c r="J12" s="728" t="str">
        <f>IF(基本情報入力シート!K44="","",基本情報入力シート!K44)</f>
        <v/>
      </c>
      <c r="K12" s="729" t="str">
        <f>IF(基本情報入力シート!L44="","",基本情報入力シート!L44)</f>
        <v/>
      </c>
      <c r="L12" s="726" t="str">
        <f>IF(基本情報入力シート!M44="","",基本情報入力シート!M44)</f>
        <v/>
      </c>
      <c r="M12" s="726" t="str">
        <f>IF(基本情報入力シート!R44="","",基本情報入力シート!R44)</f>
        <v/>
      </c>
      <c r="N12" s="726" t="str">
        <f>IF(基本情報入力シート!W44="","",基本情報入力シート!W44)</f>
        <v/>
      </c>
      <c r="O12" s="726" t="str">
        <f>IF(基本情報入力シート!X44="","",基本情報入力シート!X44)</f>
        <v/>
      </c>
      <c r="P12" s="730" t="str">
        <f>IF(基本情報入力シート!Y44="","",基本情報入力シート!Y44)</f>
        <v/>
      </c>
      <c r="Q12" s="731" t="str">
        <f>IF(基本情報入力シート!Z44="","",基本情報入力シート!Z44)</f>
        <v/>
      </c>
      <c r="R12" s="755" t="str">
        <f>IF(基本情報入力シート!AA44="","",基本情報入力シート!AA44)</f>
        <v/>
      </c>
      <c r="S12" s="171"/>
      <c r="T12" s="169"/>
      <c r="U12" s="756" t="str">
        <f>IF(P12="","",VLOOKUP(P12,数式用!$A$5:$I$28,MATCH(T12,数式用!$H$4:$I$4,0)+7,0))</f>
        <v/>
      </c>
      <c r="V12" s="173"/>
      <c r="W12" s="734" t="s">
        <v>84</v>
      </c>
      <c r="X12" s="170"/>
      <c r="Y12" s="735" t="s">
        <v>12</v>
      </c>
      <c r="Z12" s="170"/>
      <c r="AA12" s="735" t="s">
        <v>156</v>
      </c>
      <c r="AB12" s="170"/>
      <c r="AC12" s="735" t="s">
        <v>12</v>
      </c>
      <c r="AD12" s="170"/>
      <c r="AE12" s="735" t="s">
        <v>17</v>
      </c>
      <c r="AF12" s="736" t="s">
        <v>100</v>
      </c>
      <c r="AG12" s="738" t="str">
        <f>IF(X12&gt;=1,(AB12*12+AD12)-(X12*12+Z12)+1,"")</f>
        <v/>
      </c>
      <c r="AH12" s="738" t="s">
        <v>121</v>
      </c>
      <c r="AI12" s="739" t="str">
        <f t="shared" ref="AI12:AI43" si="0">IFERROR(ROUNDDOWN(ROUND(Q12*R12,0)*U12,0)*AG12,"")</f>
        <v/>
      </c>
      <c r="AK12" s="757" t="str">
        <f>IFERROR(IF(AND(T12="特定加算Ⅰ",OR(V12="",V12="-",V12="いずれも取得していない")),"☓","○"),"")</f>
        <v>○</v>
      </c>
      <c r="AL12" s="758" t="str">
        <f>IFERROR(IF(AND(T12="特定加算Ⅰ",OR(V12="",V12="-",V12="いずれも取得していない")),"！特定加算Ⅰが選択されています。該当する介護福祉士配置等要件を選択してください。",""),"")</f>
        <v/>
      </c>
      <c r="AM12" s="759"/>
      <c r="AN12" s="759"/>
      <c r="AO12" s="759"/>
      <c r="AP12" s="759"/>
      <c r="AQ12" s="759"/>
      <c r="AR12" s="759"/>
      <c r="AS12" s="759"/>
      <c r="AT12" s="759"/>
      <c r="AU12" s="760"/>
    </row>
    <row r="13" spans="1:47" ht="33" customHeight="1" thickBot="1">
      <c r="A13" s="726">
        <f>A12+1</f>
        <v>2</v>
      </c>
      <c r="B13" s="727" t="str">
        <f>IF(基本情報入力シート!C45="","",基本情報入力シート!C45)</f>
        <v/>
      </c>
      <c r="C13" s="728" t="str">
        <f>IF(基本情報入力シート!D45="","",基本情報入力シート!D45)</f>
        <v/>
      </c>
      <c r="D13" s="728" t="str">
        <f>IF(基本情報入力シート!E45="","",基本情報入力シート!E45)</f>
        <v/>
      </c>
      <c r="E13" s="728" t="str">
        <f>IF(基本情報入力シート!F45="","",基本情報入力シート!F45)</f>
        <v/>
      </c>
      <c r="F13" s="728" t="str">
        <f>IF(基本情報入力シート!G45="","",基本情報入力シート!G45)</f>
        <v/>
      </c>
      <c r="G13" s="728" t="str">
        <f>IF(基本情報入力シート!H45="","",基本情報入力シート!H45)</f>
        <v/>
      </c>
      <c r="H13" s="728" t="str">
        <f>IF(基本情報入力シート!I45="","",基本情報入力シート!I45)</f>
        <v/>
      </c>
      <c r="I13" s="728" t="str">
        <f>IF(基本情報入力シート!J45="","",基本情報入力シート!J45)</f>
        <v/>
      </c>
      <c r="J13" s="728" t="str">
        <f>IF(基本情報入力シート!K45="","",基本情報入力シート!K45)</f>
        <v/>
      </c>
      <c r="K13" s="729" t="str">
        <f>IF(基本情報入力シート!L45="","",基本情報入力シート!L45)</f>
        <v/>
      </c>
      <c r="L13" s="726" t="str">
        <f>IF(基本情報入力シート!M45="","",基本情報入力シート!M45)</f>
        <v/>
      </c>
      <c r="M13" s="726" t="str">
        <f>IF(基本情報入力シート!R45="","",基本情報入力シート!R45)</f>
        <v/>
      </c>
      <c r="N13" s="726" t="str">
        <f>IF(基本情報入力シート!W45="","",基本情報入力シート!W45)</f>
        <v/>
      </c>
      <c r="O13" s="726" t="str">
        <f>IF(基本情報入力シート!X45="","",基本情報入力シート!X45)</f>
        <v/>
      </c>
      <c r="P13" s="730" t="str">
        <f>IF(基本情報入力シート!Y45="","",基本情報入力シート!Y45)</f>
        <v/>
      </c>
      <c r="Q13" s="731" t="str">
        <f>IF(基本情報入力シート!Z45="","",基本情報入力シート!Z45)</f>
        <v/>
      </c>
      <c r="R13" s="755" t="str">
        <f>IF(基本情報入力シート!AA45="","",基本情報入力シート!AA45)</f>
        <v/>
      </c>
      <c r="S13" s="171"/>
      <c r="T13" s="169"/>
      <c r="U13" s="756" t="str">
        <f>IF(P13="","",VLOOKUP(P13,数式用!$A$5:$I$28,MATCH(T13,数式用!$H$4:$I$4,0)+7,0))</f>
        <v/>
      </c>
      <c r="V13" s="173"/>
      <c r="W13" s="734" t="s">
        <v>84</v>
      </c>
      <c r="X13" s="170"/>
      <c r="Y13" s="735" t="s">
        <v>12</v>
      </c>
      <c r="Z13" s="170"/>
      <c r="AA13" s="735" t="s">
        <v>156</v>
      </c>
      <c r="AB13" s="170"/>
      <c r="AC13" s="735" t="s">
        <v>12</v>
      </c>
      <c r="AD13" s="170"/>
      <c r="AE13" s="735" t="s">
        <v>17</v>
      </c>
      <c r="AF13" s="736" t="s">
        <v>100</v>
      </c>
      <c r="AG13" s="737" t="str">
        <f>IF(X13&gt;=1,(AB13*12+AD13)-(X13*12+Z13)+1,"")</f>
        <v/>
      </c>
      <c r="AH13" s="738" t="s">
        <v>121</v>
      </c>
      <c r="AI13" s="739" t="str">
        <f t="shared" si="0"/>
        <v/>
      </c>
      <c r="AK13" s="757" t="str">
        <f t="shared" ref="AK13:AK18" si="1">IFERROR(IF(AND(T13="特定加算Ⅰ",OR(V13="",V13="-",V13="いずれも取得していない")),"☓","○"),"")</f>
        <v>○</v>
      </c>
      <c r="AL13" s="758" t="str">
        <f t="shared" ref="AL13:AL18" si="2">IFERROR(IF(AND(T13="特定加算Ⅰ",OR(V13="",V13="-",V13="いずれも取得していない")),"！特定加算Ⅰが選択されています。該当する介護福祉士配置等要件を選択してください。",""),"")</f>
        <v/>
      </c>
      <c r="AM13" s="759"/>
      <c r="AN13" s="759"/>
      <c r="AO13" s="759"/>
      <c r="AP13" s="759"/>
      <c r="AQ13" s="759"/>
      <c r="AR13" s="759"/>
      <c r="AS13" s="759"/>
      <c r="AT13" s="759"/>
      <c r="AU13" s="760"/>
    </row>
    <row r="14" spans="1:47" ht="33" customHeight="1" thickBot="1">
      <c r="A14" s="726">
        <f t="shared" ref="A14:A111" si="3">A13+1</f>
        <v>3</v>
      </c>
      <c r="B14" s="727" t="str">
        <f>IF(基本情報入力シート!C46="","",基本情報入力シート!C46)</f>
        <v/>
      </c>
      <c r="C14" s="728" t="str">
        <f>IF(基本情報入力シート!D46="","",基本情報入力シート!D46)</f>
        <v/>
      </c>
      <c r="D14" s="728" t="str">
        <f>IF(基本情報入力シート!E46="","",基本情報入力シート!E46)</f>
        <v/>
      </c>
      <c r="E14" s="728" t="str">
        <f>IF(基本情報入力シート!F46="","",基本情報入力シート!F46)</f>
        <v/>
      </c>
      <c r="F14" s="728" t="str">
        <f>IF(基本情報入力シート!G46="","",基本情報入力シート!G46)</f>
        <v/>
      </c>
      <c r="G14" s="728" t="str">
        <f>IF(基本情報入力シート!H46="","",基本情報入力シート!H46)</f>
        <v/>
      </c>
      <c r="H14" s="728" t="str">
        <f>IF(基本情報入力シート!I46="","",基本情報入力シート!I46)</f>
        <v/>
      </c>
      <c r="I14" s="728" t="str">
        <f>IF(基本情報入力シート!J46="","",基本情報入力シート!J46)</f>
        <v/>
      </c>
      <c r="J14" s="728" t="str">
        <f>IF(基本情報入力シート!K46="","",基本情報入力シート!K46)</f>
        <v/>
      </c>
      <c r="K14" s="729" t="str">
        <f>IF(基本情報入力シート!L46="","",基本情報入力シート!L46)</f>
        <v/>
      </c>
      <c r="L14" s="726" t="str">
        <f>IF(基本情報入力シート!M46="","",基本情報入力シート!M46)</f>
        <v/>
      </c>
      <c r="M14" s="726" t="str">
        <f>IF(基本情報入力シート!R46="","",基本情報入力シート!R46)</f>
        <v/>
      </c>
      <c r="N14" s="726" t="str">
        <f>IF(基本情報入力シート!W46="","",基本情報入力シート!W46)</f>
        <v/>
      </c>
      <c r="O14" s="726" t="str">
        <f>IF(基本情報入力シート!X46="","",基本情報入力シート!X46)</f>
        <v/>
      </c>
      <c r="P14" s="730" t="str">
        <f>IF(基本情報入力シート!Y46="","",基本情報入力シート!Y46)</f>
        <v/>
      </c>
      <c r="Q14" s="731" t="str">
        <f>IF(基本情報入力シート!Z46="","",基本情報入力シート!Z46)</f>
        <v/>
      </c>
      <c r="R14" s="755" t="str">
        <f>IF(基本情報入力シート!AA46="","",基本情報入力シート!AA46)</f>
        <v/>
      </c>
      <c r="S14" s="171"/>
      <c r="T14" s="169"/>
      <c r="U14" s="756" t="str">
        <f>IF(P14="","",VLOOKUP(P14,数式用!$A$5:$I$28,MATCH(T14,数式用!$H$4:$I$4,0)+7,0))</f>
        <v/>
      </c>
      <c r="V14" s="173"/>
      <c r="W14" s="734" t="s">
        <v>84</v>
      </c>
      <c r="X14" s="170"/>
      <c r="Y14" s="735" t="s">
        <v>12</v>
      </c>
      <c r="Z14" s="170"/>
      <c r="AA14" s="735" t="s">
        <v>156</v>
      </c>
      <c r="AB14" s="170"/>
      <c r="AC14" s="735" t="s">
        <v>12</v>
      </c>
      <c r="AD14" s="170"/>
      <c r="AE14" s="735" t="s">
        <v>17</v>
      </c>
      <c r="AF14" s="736" t="s">
        <v>100</v>
      </c>
      <c r="AG14" s="737" t="str">
        <f>IF(X14&gt;=1,(AB14*12+AD14)-(X14*12+Z14)+1,"")</f>
        <v/>
      </c>
      <c r="AH14" s="738" t="s">
        <v>121</v>
      </c>
      <c r="AI14" s="739" t="str">
        <f t="shared" si="0"/>
        <v/>
      </c>
      <c r="AK14" s="757" t="str">
        <f t="shared" si="1"/>
        <v>○</v>
      </c>
      <c r="AL14" s="758" t="str">
        <f t="shared" si="2"/>
        <v/>
      </c>
      <c r="AM14" s="759"/>
      <c r="AN14" s="759"/>
      <c r="AO14" s="759"/>
      <c r="AP14" s="759"/>
      <c r="AQ14" s="759"/>
      <c r="AR14" s="759"/>
      <c r="AS14" s="759"/>
      <c r="AT14" s="759"/>
      <c r="AU14" s="760"/>
    </row>
    <row r="15" spans="1:47" ht="33" customHeight="1" thickBot="1">
      <c r="A15" s="726">
        <f t="shared" si="3"/>
        <v>4</v>
      </c>
      <c r="B15" s="727" t="str">
        <f>IF(基本情報入力シート!C47="","",基本情報入力シート!C47)</f>
        <v/>
      </c>
      <c r="C15" s="728" t="str">
        <f>IF(基本情報入力シート!D47="","",基本情報入力シート!D47)</f>
        <v/>
      </c>
      <c r="D15" s="728" t="str">
        <f>IF(基本情報入力シート!E47="","",基本情報入力シート!E47)</f>
        <v/>
      </c>
      <c r="E15" s="728" t="str">
        <f>IF(基本情報入力シート!F47="","",基本情報入力シート!F47)</f>
        <v/>
      </c>
      <c r="F15" s="728" t="str">
        <f>IF(基本情報入力シート!G47="","",基本情報入力シート!G47)</f>
        <v/>
      </c>
      <c r="G15" s="728" t="str">
        <f>IF(基本情報入力シート!H47="","",基本情報入力シート!H47)</f>
        <v/>
      </c>
      <c r="H15" s="728" t="str">
        <f>IF(基本情報入力シート!I47="","",基本情報入力シート!I47)</f>
        <v/>
      </c>
      <c r="I15" s="728" t="str">
        <f>IF(基本情報入力シート!J47="","",基本情報入力シート!J47)</f>
        <v/>
      </c>
      <c r="J15" s="728" t="str">
        <f>IF(基本情報入力シート!K47="","",基本情報入力シート!K47)</f>
        <v/>
      </c>
      <c r="K15" s="729" t="str">
        <f>IF(基本情報入力シート!L47="","",基本情報入力シート!L47)</f>
        <v/>
      </c>
      <c r="L15" s="726" t="str">
        <f>IF(基本情報入力シート!M47="","",基本情報入力シート!M47)</f>
        <v/>
      </c>
      <c r="M15" s="726" t="str">
        <f>IF(基本情報入力シート!R47="","",基本情報入力シート!R47)</f>
        <v/>
      </c>
      <c r="N15" s="726" t="str">
        <f>IF(基本情報入力シート!W47="","",基本情報入力シート!W47)</f>
        <v/>
      </c>
      <c r="O15" s="726" t="str">
        <f>IF(基本情報入力シート!X47="","",基本情報入力シート!X47)</f>
        <v/>
      </c>
      <c r="P15" s="730" t="str">
        <f>IF(基本情報入力シート!Y47="","",基本情報入力シート!Y47)</f>
        <v/>
      </c>
      <c r="Q15" s="731" t="str">
        <f>IF(基本情報入力シート!Z47="","",基本情報入力シート!Z47)</f>
        <v/>
      </c>
      <c r="R15" s="755" t="str">
        <f>IF(基本情報入力シート!AA47="","",基本情報入力シート!AA47)</f>
        <v/>
      </c>
      <c r="S15" s="171"/>
      <c r="T15" s="169"/>
      <c r="U15" s="756" t="str">
        <f>IF(P15="","",VLOOKUP(P15,数式用!$A$5:$I$28,MATCH(T15,数式用!$H$4:$I$4,0)+7,0))</f>
        <v/>
      </c>
      <c r="V15" s="173"/>
      <c r="W15" s="734" t="s">
        <v>84</v>
      </c>
      <c r="X15" s="170"/>
      <c r="Y15" s="735" t="s">
        <v>12</v>
      </c>
      <c r="Z15" s="170"/>
      <c r="AA15" s="735" t="s">
        <v>156</v>
      </c>
      <c r="AB15" s="170"/>
      <c r="AC15" s="735" t="s">
        <v>12</v>
      </c>
      <c r="AD15" s="170"/>
      <c r="AE15" s="735" t="s">
        <v>17</v>
      </c>
      <c r="AF15" s="736" t="s">
        <v>100</v>
      </c>
      <c r="AG15" s="737" t="str">
        <f>IF(X15&gt;=1,(AB15*12+AD15)-(X15*12+Z15)+1,"")</f>
        <v/>
      </c>
      <c r="AH15" s="738" t="s">
        <v>121</v>
      </c>
      <c r="AI15" s="739" t="str">
        <f t="shared" si="0"/>
        <v/>
      </c>
      <c r="AK15" s="757" t="str">
        <f t="shared" si="1"/>
        <v>○</v>
      </c>
      <c r="AL15" s="758" t="str">
        <f t="shared" si="2"/>
        <v/>
      </c>
      <c r="AM15" s="759"/>
      <c r="AN15" s="759"/>
      <c r="AO15" s="759"/>
      <c r="AP15" s="759"/>
      <c r="AQ15" s="759"/>
      <c r="AR15" s="759"/>
      <c r="AS15" s="759"/>
      <c r="AT15" s="759"/>
      <c r="AU15" s="760"/>
    </row>
    <row r="16" spans="1:47" ht="33" customHeight="1" thickBot="1">
      <c r="A16" s="726">
        <f t="shared" si="3"/>
        <v>5</v>
      </c>
      <c r="B16" s="727" t="str">
        <f>IF(基本情報入力シート!C48="","",基本情報入力シート!C48)</f>
        <v/>
      </c>
      <c r="C16" s="728" t="str">
        <f>IF(基本情報入力シート!D48="","",基本情報入力シート!D48)</f>
        <v/>
      </c>
      <c r="D16" s="728" t="str">
        <f>IF(基本情報入力シート!E48="","",基本情報入力シート!E48)</f>
        <v/>
      </c>
      <c r="E16" s="728" t="str">
        <f>IF(基本情報入力シート!F48="","",基本情報入力シート!F48)</f>
        <v/>
      </c>
      <c r="F16" s="728" t="str">
        <f>IF(基本情報入力シート!G48="","",基本情報入力シート!G48)</f>
        <v/>
      </c>
      <c r="G16" s="728" t="str">
        <f>IF(基本情報入力シート!H48="","",基本情報入力シート!H48)</f>
        <v/>
      </c>
      <c r="H16" s="728" t="str">
        <f>IF(基本情報入力シート!I48="","",基本情報入力シート!I48)</f>
        <v/>
      </c>
      <c r="I16" s="728" t="str">
        <f>IF(基本情報入力シート!J48="","",基本情報入力シート!J48)</f>
        <v/>
      </c>
      <c r="J16" s="728" t="str">
        <f>IF(基本情報入力シート!K48="","",基本情報入力シート!K48)</f>
        <v/>
      </c>
      <c r="K16" s="729" t="str">
        <f>IF(基本情報入力シート!L48="","",基本情報入力シート!L48)</f>
        <v/>
      </c>
      <c r="L16" s="726" t="str">
        <f>IF(基本情報入力シート!M48="","",基本情報入力シート!M48)</f>
        <v/>
      </c>
      <c r="M16" s="726" t="str">
        <f>IF(基本情報入力シート!R48="","",基本情報入力シート!R48)</f>
        <v/>
      </c>
      <c r="N16" s="726" t="str">
        <f>IF(基本情報入力シート!W48="","",基本情報入力シート!W48)</f>
        <v/>
      </c>
      <c r="O16" s="726" t="str">
        <f>IF(基本情報入力シート!X48="","",基本情報入力シート!X48)</f>
        <v/>
      </c>
      <c r="P16" s="730" t="str">
        <f>IF(基本情報入力シート!Y48="","",基本情報入力シート!Y48)</f>
        <v/>
      </c>
      <c r="Q16" s="731" t="str">
        <f>IF(基本情報入力シート!Z48="","",基本情報入力シート!Z48)</f>
        <v/>
      </c>
      <c r="R16" s="755" t="str">
        <f>IF(基本情報入力シート!AA48="","",基本情報入力シート!AA48)</f>
        <v/>
      </c>
      <c r="S16" s="171"/>
      <c r="T16" s="169"/>
      <c r="U16" s="756" t="str">
        <f>IF(P16="","",VLOOKUP(P16,数式用!$A$5:$I$28,MATCH(T16,数式用!$H$4:$I$4,0)+7,0))</f>
        <v/>
      </c>
      <c r="V16" s="173"/>
      <c r="W16" s="734" t="s">
        <v>84</v>
      </c>
      <c r="X16" s="170"/>
      <c r="Y16" s="735" t="s">
        <v>12</v>
      </c>
      <c r="Z16" s="170"/>
      <c r="AA16" s="735" t="s">
        <v>156</v>
      </c>
      <c r="AB16" s="170"/>
      <c r="AC16" s="735" t="s">
        <v>12</v>
      </c>
      <c r="AD16" s="170"/>
      <c r="AE16" s="735" t="s">
        <v>17</v>
      </c>
      <c r="AF16" s="736" t="s">
        <v>100</v>
      </c>
      <c r="AG16" s="737" t="str">
        <f>IF(X16&gt;=1,(AB16*12+AD16)-(X16*12+Z16)+1,"")</f>
        <v/>
      </c>
      <c r="AH16" s="738" t="s">
        <v>121</v>
      </c>
      <c r="AI16" s="739" t="str">
        <f t="shared" si="0"/>
        <v/>
      </c>
      <c r="AK16" s="757" t="str">
        <f t="shared" si="1"/>
        <v>○</v>
      </c>
      <c r="AL16" s="758" t="str">
        <f t="shared" si="2"/>
        <v/>
      </c>
      <c r="AM16" s="759"/>
      <c r="AN16" s="759"/>
      <c r="AO16" s="759"/>
      <c r="AP16" s="759"/>
      <c r="AQ16" s="759"/>
      <c r="AR16" s="759"/>
      <c r="AS16" s="759"/>
      <c r="AT16" s="759"/>
      <c r="AU16" s="760"/>
    </row>
    <row r="17" spans="1:47" ht="33" customHeight="1" thickBot="1">
      <c r="A17" s="726">
        <f t="shared" si="3"/>
        <v>6</v>
      </c>
      <c r="B17" s="727" t="str">
        <f>IF(基本情報入力シート!C49="","",基本情報入力シート!C49)</f>
        <v/>
      </c>
      <c r="C17" s="728" t="str">
        <f>IF(基本情報入力シート!D49="","",基本情報入力シート!D49)</f>
        <v/>
      </c>
      <c r="D17" s="728" t="str">
        <f>IF(基本情報入力シート!E49="","",基本情報入力シート!E49)</f>
        <v/>
      </c>
      <c r="E17" s="728" t="str">
        <f>IF(基本情報入力シート!F49="","",基本情報入力シート!F49)</f>
        <v/>
      </c>
      <c r="F17" s="728" t="str">
        <f>IF(基本情報入力シート!G49="","",基本情報入力シート!G49)</f>
        <v/>
      </c>
      <c r="G17" s="728" t="str">
        <f>IF(基本情報入力シート!H49="","",基本情報入力シート!H49)</f>
        <v/>
      </c>
      <c r="H17" s="728" t="str">
        <f>IF(基本情報入力シート!I49="","",基本情報入力シート!I49)</f>
        <v/>
      </c>
      <c r="I17" s="728" t="str">
        <f>IF(基本情報入力シート!J49="","",基本情報入力シート!J49)</f>
        <v/>
      </c>
      <c r="J17" s="728" t="str">
        <f>IF(基本情報入力シート!K49="","",基本情報入力シート!K49)</f>
        <v/>
      </c>
      <c r="K17" s="729" t="str">
        <f>IF(基本情報入力シート!L49="","",基本情報入力シート!L49)</f>
        <v/>
      </c>
      <c r="L17" s="726" t="str">
        <f>IF(基本情報入力シート!M49="","",基本情報入力シート!M49)</f>
        <v/>
      </c>
      <c r="M17" s="726" t="str">
        <f>IF(基本情報入力シート!R49="","",基本情報入力シート!R49)</f>
        <v/>
      </c>
      <c r="N17" s="726" t="str">
        <f>IF(基本情報入力シート!W49="","",基本情報入力シート!W49)</f>
        <v/>
      </c>
      <c r="O17" s="726" t="str">
        <f>IF(基本情報入力シート!X49="","",基本情報入力シート!X49)</f>
        <v/>
      </c>
      <c r="P17" s="730" t="str">
        <f>IF(基本情報入力シート!Y49="","",基本情報入力シート!Y49)</f>
        <v/>
      </c>
      <c r="Q17" s="731" t="str">
        <f>IF(基本情報入力シート!Z49="","",基本情報入力シート!Z49)</f>
        <v/>
      </c>
      <c r="R17" s="755" t="str">
        <f>IF(基本情報入力シート!AA49="","",基本情報入力シート!AA49)</f>
        <v/>
      </c>
      <c r="S17" s="171"/>
      <c r="T17" s="169"/>
      <c r="U17" s="756" t="str">
        <f>IF(P17="","",VLOOKUP(P17,数式用!$A$5:$I$28,MATCH(T17,数式用!$H$4:$I$4,0)+7,0))</f>
        <v/>
      </c>
      <c r="V17" s="173"/>
      <c r="W17" s="734" t="s">
        <v>257</v>
      </c>
      <c r="X17" s="170"/>
      <c r="Y17" s="735" t="s">
        <v>258</v>
      </c>
      <c r="Z17" s="170"/>
      <c r="AA17" s="735" t="s">
        <v>259</v>
      </c>
      <c r="AB17" s="170"/>
      <c r="AC17" s="735" t="s">
        <v>258</v>
      </c>
      <c r="AD17" s="170"/>
      <c r="AE17" s="735" t="s">
        <v>260</v>
      </c>
      <c r="AF17" s="736" t="s">
        <v>261</v>
      </c>
      <c r="AG17" s="737" t="str">
        <f t="shared" ref="AG17:AG80" si="4">IF(X17&gt;=1,(AB17*12+AD17)-(X17*12+Z17)+1,"")</f>
        <v/>
      </c>
      <c r="AH17" s="738" t="s">
        <v>262</v>
      </c>
      <c r="AI17" s="739" t="str">
        <f t="shared" si="0"/>
        <v/>
      </c>
      <c r="AK17" s="757" t="str">
        <f t="shared" si="1"/>
        <v>○</v>
      </c>
      <c r="AL17" s="758" t="str">
        <f t="shared" si="2"/>
        <v/>
      </c>
      <c r="AM17" s="759"/>
      <c r="AN17" s="759"/>
      <c r="AO17" s="759"/>
      <c r="AP17" s="759"/>
      <c r="AQ17" s="759"/>
      <c r="AR17" s="759"/>
      <c r="AS17" s="759"/>
      <c r="AT17" s="759"/>
      <c r="AU17" s="760"/>
    </row>
    <row r="18" spans="1:47" ht="33" customHeight="1" thickBot="1">
      <c r="A18" s="726">
        <f t="shared" si="3"/>
        <v>7</v>
      </c>
      <c r="B18" s="727" t="str">
        <f>IF(基本情報入力シート!C50="","",基本情報入力シート!C50)</f>
        <v/>
      </c>
      <c r="C18" s="728" t="str">
        <f>IF(基本情報入力シート!D50="","",基本情報入力シート!D50)</f>
        <v/>
      </c>
      <c r="D18" s="728" t="str">
        <f>IF(基本情報入力シート!E50="","",基本情報入力シート!E50)</f>
        <v/>
      </c>
      <c r="E18" s="728" t="str">
        <f>IF(基本情報入力シート!F50="","",基本情報入力シート!F50)</f>
        <v/>
      </c>
      <c r="F18" s="728" t="str">
        <f>IF(基本情報入力シート!G50="","",基本情報入力シート!G50)</f>
        <v/>
      </c>
      <c r="G18" s="728" t="str">
        <f>IF(基本情報入力シート!H50="","",基本情報入力シート!H50)</f>
        <v/>
      </c>
      <c r="H18" s="728" t="str">
        <f>IF(基本情報入力シート!I50="","",基本情報入力シート!I50)</f>
        <v/>
      </c>
      <c r="I18" s="728" t="str">
        <f>IF(基本情報入力シート!J50="","",基本情報入力シート!J50)</f>
        <v/>
      </c>
      <c r="J18" s="728" t="str">
        <f>IF(基本情報入力シート!K50="","",基本情報入力シート!K50)</f>
        <v/>
      </c>
      <c r="K18" s="729" t="str">
        <f>IF(基本情報入力シート!L50="","",基本情報入力シート!L50)</f>
        <v/>
      </c>
      <c r="L18" s="726" t="str">
        <f>IF(基本情報入力シート!M50="","",基本情報入力シート!M50)</f>
        <v/>
      </c>
      <c r="M18" s="726" t="str">
        <f>IF(基本情報入力シート!R50="","",基本情報入力シート!R50)</f>
        <v/>
      </c>
      <c r="N18" s="726" t="str">
        <f>IF(基本情報入力シート!W50="","",基本情報入力シート!W50)</f>
        <v/>
      </c>
      <c r="O18" s="726" t="str">
        <f>IF(基本情報入力シート!X50="","",基本情報入力シート!X50)</f>
        <v/>
      </c>
      <c r="P18" s="730" t="str">
        <f>IF(基本情報入力シート!Y50="","",基本情報入力シート!Y50)</f>
        <v/>
      </c>
      <c r="Q18" s="731" t="str">
        <f>IF(基本情報入力シート!Z50="","",基本情報入力シート!Z50)</f>
        <v/>
      </c>
      <c r="R18" s="755" t="str">
        <f>IF(基本情報入力シート!AA50="","",基本情報入力シート!AA50)</f>
        <v/>
      </c>
      <c r="S18" s="171"/>
      <c r="T18" s="169"/>
      <c r="U18" s="756" t="str">
        <f>IF(P18="","",VLOOKUP(P18,数式用!$A$5:$I$28,MATCH(T18,数式用!$H$4:$I$4,0)+7,0))</f>
        <v/>
      </c>
      <c r="V18" s="173"/>
      <c r="W18" s="734" t="s">
        <v>257</v>
      </c>
      <c r="X18" s="170"/>
      <c r="Y18" s="735" t="s">
        <v>258</v>
      </c>
      <c r="Z18" s="170"/>
      <c r="AA18" s="735" t="s">
        <v>259</v>
      </c>
      <c r="AB18" s="170"/>
      <c r="AC18" s="735" t="s">
        <v>258</v>
      </c>
      <c r="AD18" s="170"/>
      <c r="AE18" s="735" t="s">
        <v>260</v>
      </c>
      <c r="AF18" s="736" t="s">
        <v>261</v>
      </c>
      <c r="AG18" s="737" t="str">
        <f t="shared" si="4"/>
        <v/>
      </c>
      <c r="AH18" s="738" t="s">
        <v>262</v>
      </c>
      <c r="AI18" s="739" t="str">
        <f t="shared" si="0"/>
        <v/>
      </c>
      <c r="AK18" s="757" t="str">
        <f t="shared" si="1"/>
        <v>○</v>
      </c>
      <c r="AL18" s="758" t="str">
        <f t="shared" si="2"/>
        <v/>
      </c>
      <c r="AM18" s="759"/>
      <c r="AN18" s="759"/>
      <c r="AO18" s="759"/>
      <c r="AP18" s="759"/>
      <c r="AQ18" s="759"/>
      <c r="AR18" s="759"/>
      <c r="AS18" s="759"/>
      <c r="AT18" s="759"/>
      <c r="AU18" s="760"/>
    </row>
    <row r="19" spans="1:47" ht="33" customHeight="1" thickBot="1">
      <c r="A19" s="726">
        <f t="shared" si="3"/>
        <v>8</v>
      </c>
      <c r="B19" s="727" t="str">
        <f>IF(基本情報入力シート!C51="","",基本情報入力シート!C51)</f>
        <v/>
      </c>
      <c r="C19" s="728" t="str">
        <f>IF(基本情報入力シート!D51="","",基本情報入力シート!D51)</f>
        <v/>
      </c>
      <c r="D19" s="728" t="str">
        <f>IF(基本情報入力シート!E51="","",基本情報入力シート!E51)</f>
        <v/>
      </c>
      <c r="E19" s="728" t="str">
        <f>IF(基本情報入力シート!F51="","",基本情報入力シート!F51)</f>
        <v/>
      </c>
      <c r="F19" s="728" t="str">
        <f>IF(基本情報入力シート!G51="","",基本情報入力シート!G51)</f>
        <v/>
      </c>
      <c r="G19" s="728" t="str">
        <f>IF(基本情報入力シート!H51="","",基本情報入力シート!H51)</f>
        <v/>
      </c>
      <c r="H19" s="728" t="str">
        <f>IF(基本情報入力シート!I51="","",基本情報入力シート!I51)</f>
        <v/>
      </c>
      <c r="I19" s="728" t="str">
        <f>IF(基本情報入力シート!J51="","",基本情報入力シート!J51)</f>
        <v/>
      </c>
      <c r="J19" s="728" t="str">
        <f>IF(基本情報入力シート!K51="","",基本情報入力シート!K51)</f>
        <v/>
      </c>
      <c r="K19" s="729" t="str">
        <f>IF(基本情報入力シート!L51="","",基本情報入力シート!L51)</f>
        <v/>
      </c>
      <c r="L19" s="726" t="str">
        <f>IF(基本情報入力シート!M51="","",基本情報入力シート!M51)</f>
        <v/>
      </c>
      <c r="M19" s="726" t="str">
        <f>IF(基本情報入力シート!R51="","",基本情報入力シート!R51)</f>
        <v/>
      </c>
      <c r="N19" s="726" t="str">
        <f>IF(基本情報入力シート!W51="","",基本情報入力シート!W51)</f>
        <v/>
      </c>
      <c r="O19" s="726" t="str">
        <f>IF(基本情報入力シート!X51="","",基本情報入力シート!X51)</f>
        <v/>
      </c>
      <c r="P19" s="730" t="str">
        <f>IF(基本情報入力シート!Y51="","",基本情報入力シート!Y51)</f>
        <v/>
      </c>
      <c r="Q19" s="731" t="str">
        <f>IF(基本情報入力シート!Z51="","",基本情報入力シート!Z51)</f>
        <v/>
      </c>
      <c r="R19" s="755" t="str">
        <f>IF(基本情報入力シート!AA51="","",基本情報入力シート!AA51)</f>
        <v/>
      </c>
      <c r="S19" s="171"/>
      <c r="T19" s="169"/>
      <c r="U19" s="756" t="str">
        <f>IF(P19="","",VLOOKUP(P19,数式用!$A$5:$I$28,MATCH(T19,数式用!$H$4:$I$4,0)+7,0))</f>
        <v/>
      </c>
      <c r="V19" s="173"/>
      <c r="W19" s="734" t="s">
        <v>257</v>
      </c>
      <c r="X19" s="170"/>
      <c r="Y19" s="735" t="s">
        <v>258</v>
      </c>
      <c r="Z19" s="170"/>
      <c r="AA19" s="735" t="s">
        <v>259</v>
      </c>
      <c r="AB19" s="170"/>
      <c r="AC19" s="735" t="s">
        <v>258</v>
      </c>
      <c r="AD19" s="170"/>
      <c r="AE19" s="735" t="s">
        <v>260</v>
      </c>
      <c r="AF19" s="736" t="s">
        <v>261</v>
      </c>
      <c r="AG19" s="737" t="str">
        <f t="shared" si="4"/>
        <v/>
      </c>
      <c r="AH19" s="738" t="s">
        <v>262</v>
      </c>
      <c r="AI19" s="739" t="str">
        <f t="shared" si="0"/>
        <v/>
      </c>
      <c r="AK19" s="757" t="str">
        <f t="shared" ref="AK19:AK82" si="5">IFERROR(IF(AND(T19="特定加算Ⅰ",OR(V19="",V19="-",V19="いずれも取得していない")),"☓","○"),"")</f>
        <v>○</v>
      </c>
      <c r="AL19" s="758" t="str">
        <f t="shared" ref="AL19:AL82" si="6">IFERROR(IF(AND(T19="特定加算Ⅰ",OR(V19="",V19="-",V19="いずれも取得していない")),"！特定加算Ⅰが選択されています。該当する介護福祉士配置等要件を選択してください。",""),"")</f>
        <v/>
      </c>
      <c r="AM19" s="759"/>
      <c r="AN19" s="759"/>
      <c r="AO19" s="759"/>
      <c r="AP19" s="759"/>
      <c r="AQ19" s="759"/>
      <c r="AR19" s="759"/>
      <c r="AS19" s="759"/>
      <c r="AT19" s="759"/>
      <c r="AU19" s="760"/>
    </row>
    <row r="20" spans="1:47" ht="33" customHeight="1" thickBot="1">
      <c r="A20" s="726">
        <f t="shared" si="3"/>
        <v>9</v>
      </c>
      <c r="B20" s="727" t="str">
        <f>IF(基本情報入力シート!C52="","",基本情報入力シート!C52)</f>
        <v/>
      </c>
      <c r="C20" s="728" t="str">
        <f>IF(基本情報入力シート!D52="","",基本情報入力シート!D52)</f>
        <v/>
      </c>
      <c r="D20" s="728" t="str">
        <f>IF(基本情報入力シート!E52="","",基本情報入力シート!E52)</f>
        <v/>
      </c>
      <c r="E20" s="728" t="str">
        <f>IF(基本情報入力シート!F52="","",基本情報入力シート!F52)</f>
        <v/>
      </c>
      <c r="F20" s="728" t="str">
        <f>IF(基本情報入力シート!G52="","",基本情報入力シート!G52)</f>
        <v/>
      </c>
      <c r="G20" s="728" t="str">
        <f>IF(基本情報入力シート!H52="","",基本情報入力シート!H52)</f>
        <v/>
      </c>
      <c r="H20" s="728" t="str">
        <f>IF(基本情報入力シート!I52="","",基本情報入力シート!I52)</f>
        <v/>
      </c>
      <c r="I20" s="728" t="str">
        <f>IF(基本情報入力シート!J52="","",基本情報入力シート!J52)</f>
        <v/>
      </c>
      <c r="J20" s="728" t="str">
        <f>IF(基本情報入力シート!K52="","",基本情報入力シート!K52)</f>
        <v/>
      </c>
      <c r="K20" s="729" t="str">
        <f>IF(基本情報入力シート!L52="","",基本情報入力シート!L52)</f>
        <v/>
      </c>
      <c r="L20" s="726" t="str">
        <f>IF(基本情報入力シート!M52="","",基本情報入力シート!M52)</f>
        <v/>
      </c>
      <c r="M20" s="726" t="str">
        <f>IF(基本情報入力シート!R52="","",基本情報入力シート!R52)</f>
        <v/>
      </c>
      <c r="N20" s="726" t="str">
        <f>IF(基本情報入力シート!W52="","",基本情報入力シート!W52)</f>
        <v/>
      </c>
      <c r="O20" s="726" t="str">
        <f>IF(基本情報入力シート!X52="","",基本情報入力シート!X52)</f>
        <v/>
      </c>
      <c r="P20" s="730" t="str">
        <f>IF(基本情報入力シート!Y52="","",基本情報入力シート!Y52)</f>
        <v/>
      </c>
      <c r="Q20" s="731" t="str">
        <f>IF(基本情報入力シート!Z52="","",基本情報入力シート!Z52)</f>
        <v/>
      </c>
      <c r="R20" s="755" t="str">
        <f>IF(基本情報入力シート!AA52="","",基本情報入力シート!AA52)</f>
        <v/>
      </c>
      <c r="S20" s="171"/>
      <c r="T20" s="169"/>
      <c r="U20" s="756" t="str">
        <f>IF(P20="","",VLOOKUP(P20,数式用!$A$5:$I$28,MATCH(T20,数式用!$H$4:$I$4,0)+7,0))</f>
        <v/>
      </c>
      <c r="V20" s="173"/>
      <c r="W20" s="734" t="s">
        <v>257</v>
      </c>
      <c r="X20" s="170"/>
      <c r="Y20" s="735" t="s">
        <v>258</v>
      </c>
      <c r="Z20" s="170"/>
      <c r="AA20" s="735" t="s">
        <v>259</v>
      </c>
      <c r="AB20" s="170"/>
      <c r="AC20" s="735" t="s">
        <v>258</v>
      </c>
      <c r="AD20" s="170"/>
      <c r="AE20" s="735" t="s">
        <v>260</v>
      </c>
      <c r="AF20" s="736" t="s">
        <v>261</v>
      </c>
      <c r="AG20" s="737" t="str">
        <f t="shared" si="4"/>
        <v/>
      </c>
      <c r="AH20" s="738" t="s">
        <v>262</v>
      </c>
      <c r="AI20" s="739" t="str">
        <f t="shared" si="0"/>
        <v/>
      </c>
      <c r="AK20" s="757" t="str">
        <f t="shared" si="5"/>
        <v>○</v>
      </c>
      <c r="AL20" s="758" t="str">
        <f t="shared" si="6"/>
        <v/>
      </c>
      <c r="AM20" s="759"/>
      <c r="AN20" s="759"/>
      <c r="AO20" s="759"/>
      <c r="AP20" s="759"/>
      <c r="AQ20" s="759"/>
      <c r="AR20" s="759"/>
      <c r="AS20" s="759"/>
      <c r="AT20" s="759"/>
      <c r="AU20" s="760"/>
    </row>
    <row r="21" spans="1:47" ht="33" customHeight="1" thickBot="1">
      <c r="A21" s="726">
        <f t="shared" si="3"/>
        <v>10</v>
      </c>
      <c r="B21" s="727" t="str">
        <f>IF(基本情報入力シート!C53="","",基本情報入力シート!C53)</f>
        <v/>
      </c>
      <c r="C21" s="728" t="str">
        <f>IF(基本情報入力シート!D53="","",基本情報入力シート!D53)</f>
        <v/>
      </c>
      <c r="D21" s="728" t="str">
        <f>IF(基本情報入力シート!E53="","",基本情報入力シート!E53)</f>
        <v/>
      </c>
      <c r="E21" s="728" t="str">
        <f>IF(基本情報入力シート!F53="","",基本情報入力シート!F53)</f>
        <v/>
      </c>
      <c r="F21" s="728" t="str">
        <f>IF(基本情報入力シート!G53="","",基本情報入力シート!G53)</f>
        <v/>
      </c>
      <c r="G21" s="728" t="str">
        <f>IF(基本情報入力シート!H53="","",基本情報入力シート!H53)</f>
        <v/>
      </c>
      <c r="H21" s="728" t="str">
        <f>IF(基本情報入力シート!I53="","",基本情報入力シート!I53)</f>
        <v/>
      </c>
      <c r="I21" s="728" t="str">
        <f>IF(基本情報入力シート!J53="","",基本情報入力シート!J53)</f>
        <v/>
      </c>
      <c r="J21" s="728" t="str">
        <f>IF(基本情報入力シート!K53="","",基本情報入力シート!K53)</f>
        <v/>
      </c>
      <c r="K21" s="729" t="str">
        <f>IF(基本情報入力シート!L53="","",基本情報入力シート!L53)</f>
        <v/>
      </c>
      <c r="L21" s="726" t="str">
        <f>IF(基本情報入力シート!M53="","",基本情報入力シート!M53)</f>
        <v/>
      </c>
      <c r="M21" s="726" t="str">
        <f>IF(基本情報入力シート!R53="","",基本情報入力シート!R53)</f>
        <v/>
      </c>
      <c r="N21" s="726" t="str">
        <f>IF(基本情報入力シート!W53="","",基本情報入力シート!W53)</f>
        <v/>
      </c>
      <c r="O21" s="726" t="str">
        <f>IF(基本情報入力シート!X53="","",基本情報入力シート!X53)</f>
        <v/>
      </c>
      <c r="P21" s="730" t="str">
        <f>IF(基本情報入力シート!Y53="","",基本情報入力シート!Y53)</f>
        <v/>
      </c>
      <c r="Q21" s="731" t="str">
        <f>IF(基本情報入力シート!Z53="","",基本情報入力シート!Z53)</f>
        <v/>
      </c>
      <c r="R21" s="755" t="str">
        <f>IF(基本情報入力シート!AA53="","",基本情報入力シート!AA53)</f>
        <v/>
      </c>
      <c r="S21" s="171"/>
      <c r="T21" s="169"/>
      <c r="U21" s="756" t="str">
        <f>IF(P21="","",VLOOKUP(P21,数式用!$A$5:$I$28,MATCH(T21,数式用!$H$4:$I$4,0)+7,0))</f>
        <v/>
      </c>
      <c r="V21" s="173"/>
      <c r="W21" s="734" t="s">
        <v>257</v>
      </c>
      <c r="X21" s="170"/>
      <c r="Y21" s="735" t="s">
        <v>258</v>
      </c>
      <c r="Z21" s="170"/>
      <c r="AA21" s="735" t="s">
        <v>259</v>
      </c>
      <c r="AB21" s="170"/>
      <c r="AC21" s="735" t="s">
        <v>258</v>
      </c>
      <c r="AD21" s="170"/>
      <c r="AE21" s="735" t="s">
        <v>260</v>
      </c>
      <c r="AF21" s="736" t="s">
        <v>261</v>
      </c>
      <c r="AG21" s="737" t="str">
        <f t="shared" si="4"/>
        <v/>
      </c>
      <c r="AH21" s="738" t="s">
        <v>262</v>
      </c>
      <c r="AI21" s="739" t="str">
        <f t="shared" si="0"/>
        <v/>
      </c>
      <c r="AK21" s="757" t="str">
        <f t="shared" si="5"/>
        <v>○</v>
      </c>
      <c r="AL21" s="758" t="str">
        <f t="shared" si="6"/>
        <v/>
      </c>
      <c r="AM21" s="759"/>
      <c r="AN21" s="759"/>
      <c r="AO21" s="759"/>
      <c r="AP21" s="759"/>
      <c r="AQ21" s="759"/>
      <c r="AR21" s="759"/>
      <c r="AS21" s="759"/>
      <c r="AT21" s="759"/>
      <c r="AU21" s="760"/>
    </row>
    <row r="22" spans="1:47" ht="33" customHeight="1" thickBot="1">
      <c r="A22" s="726">
        <f t="shared" si="3"/>
        <v>11</v>
      </c>
      <c r="B22" s="727" t="str">
        <f>IF(基本情報入力シート!C54="","",基本情報入力シート!C54)</f>
        <v/>
      </c>
      <c r="C22" s="728" t="str">
        <f>IF(基本情報入力シート!D54="","",基本情報入力シート!D54)</f>
        <v/>
      </c>
      <c r="D22" s="728" t="str">
        <f>IF(基本情報入力シート!E54="","",基本情報入力シート!E54)</f>
        <v/>
      </c>
      <c r="E22" s="728" t="str">
        <f>IF(基本情報入力シート!F54="","",基本情報入力シート!F54)</f>
        <v/>
      </c>
      <c r="F22" s="728" t="str">
        <f>IF(基本情報入力シート!G54="","",基本情報入力シート!G54)</f>
        <v/>
      </c>
      <c r="G22" s="728" t="str">
        <f>IF(基本情報入力シート!H54="","",基本情報入力シート!H54)</f>
        <v/>
      </c>
      <c r="H22" s="728" t="str">
        <f>IF(基本情報入力シート!I54="","",基本情報入力シート!I54)</f>
        <v/>
      </c>
      <c r="I22" s="728" t="str">
        <f>IF(基本情報入力シート!J54="","",基本情報入力シート!J54)</f>
        <v/>
      </c>
      <c r="J22" s="728" t="str">
        <f>IF(基本情報入力シート!K54="","",基本情報入力シート!K54)</f>
        <v/>
      </c>
      <c r="K22" s="729" t="str">
        <f>IF(基本情報入力シート!L54="","",基本情報入力シート!L54)</f>
        <v/>
      </c>
      <c r="L22" s="726" t="str">
        <f>IF(基本情報入力シート!M54="","",基本情報入力シート!M54)</f>
        <v/>
      </c>
      <c r="M22" s="726" t="str">
        <f>IF(基本情報入力シート!R54="","",基本情報入力シート!R54)</f>
        <v/>
      </c>
      <c r="N22" s="726" t="str">
        <f>IF(基本情報入力シート!W54="","",基本情報入力シート!W54)</f>
        <v/>
      </c>
      <c r="O22" s="726" t="str">
        <f>IF(基本情報入力シート!X54="","",基本情報入力シート!X54)</f>
        <v/>
      </c>
      <c r="P22" s="730" t="str">
        <f>IF(基本情報入力シート!Y54="","",基本情報入力シート!Y54)</f>
        <v/>
      </c>
      <c r="Q22" s="731" t="str">
        <f>IF(基本情報入力シート!Z54="","",基本情報入力シート!Z54)</f>
        <v/>
      </c>
      <c r="R22" s="755" t="str">
        <f>IF(基本情報入力シート!AA54="","",基本情報入力シート!AA54)</f>
        <v/>
      </c>
      <c r="S22" s="171"/>
      <c r="T22" s="169"/>
      <c r="U22" s="756" t="str">
        <f>IF(P22="","",VLOOKUP(P22,数式用!$A$5:$I$28,MATCH(T22,数式用!$H$4:$I$4,0)+7,0))</f>
        <v/>
      </c>
      <c r="V22" s="173"/>
      <c r="W22" s="734" t="s">
        <v>257</v>
      </c>
      <c r="X22" s="170"/>
      <c r="Y22" s="735" t="s">
        <v>258</v>
      </c>
      <c r="Z22" s="170"/>
      <c r="AA22" s="735" t="s">
        <v>259</v>
      </c>
      <c r="AB22" s="170"/>
      <c r="AC22" s="735" t="s">
        <v>258</v>
      </c>
      <c r="AD22" s="170"/>
      <c r="AE22" s="735" t="s">
        <v>260</v>
      </c>
      <c r="AF22" s="736" t="s">
        <v>261</v>
      </c>
      <c r="AG22" s="737" t="str">
        <f t="shared" si="4"/>
        <v/>
      </c>
      <c r="AH22" s="738" t="s">
        <v>262</v>
      </c>
      <c r="AI22" s="739" t="str">
        <f t="shared" si="0"/>
        <v/>
      </c>
      <c r="AK22" s="757" t="str">
        <f t="shared" si="5"/>
        <v>○</v>
      </c>
      <c r="AL22" s="758" t="str">
        <f t="shared" si="6"/>
        <v/>
      </c>
      <c r="AM22" s="759"/>
      <c r="AN22" s="759"/>
      <c r="AO22" s="759"/>
      <c r="AP22" s="759"/>
      <c r="AQ22" s="759"/>
      <c r="AR22" s="759"/>
      <c r="AS22" s="759"/>
      <c r="AT22" s="759"/>
      <c r="AU22" s="760"/>
    </row>
    <row r="23" spans="1:47" ht="33" customHeight="1" thickBot="1">
      <c r="A23" s="726">
        <f t="shared" si="3"/>
        <v>12</v>
      </c>
      <c r="B23" s="727" t="str">
        <f>IF(基本情報入力シート!C55="","",基本情報入力シート!C55)</f>
        <v/>
      </c>
      <c r="C23" s="728" t="str">
        <f>IF(基本情報入力シート!D55="","",基本情報入力シート!D55)</f>
        <v/>
      </c>
      <c r="D23" s="728" t="str">
        <f>IF(基本情報入力シート!E55="","",基本情報入力シート!E55)</f>
        <v/>
      </c>
      <c r="E23" s="728" t="str">
        <f>IF(基本情報入力シート!F55="","",基本情報入力シート!F55)</f>
        <v/>
      </c>
      <c r="F23" s="728" t="str">
        <f>IF(基本情報入力シート!G55="","",基本情報入力シート!G55)</f>
        <v/>
      </c>
      <c r="G23" s="728" t="str">
        <f>IF(基本情報入力シート!H55="","",基本情報入力シート!H55)</f>
        <v/>
      </c>
      <c r="H23" s="728" t="str">
        <f>IF(基本情報入力シート!I55="","",基本情報入力シート!I55)</f>
        <v/>
      </c>
      <c r="I23" s="728" t="str">
        <f>IF(基本情報入力シート!J55="","",基本情報入力シート!J55)</f>
        <v/>
      </c>
      <c r="J23" s="728" t="str">
        <f>IF(基本情報入力シート!K55="","",基本情報入力シート!K55)</f>
        <v/>
      </c>
      <c r="K23" s="729" t="str">
        <f>IF(基本情報入力シート!L55="","",基本情報入力シート!L55)</f>
        <v/>
      </c>
      <c r="L23" s="726" t="str">
        <f>IF(基本情報入力シート!M55="","",基本情報入力シート!M55)</f>
        <v/>
      </c>
      <c r="M23" s="726" t="str">
        <f>IF(基本情報入力シート!R55="","",基本情報入力シート!R55)</f>
        <v/>
      </c>
      <c r="N23" s="726" t="str">
        <f>IF(基本情報入力シート!W55="","",基本情報入力シート!W55)</f>
        <v/>
      </c>
      <c r="O23" s="726" t="str">
        <f>IF(基本情報入力シート!X55="","",基本情報入力シート!X55)</f>
        <v/>
      </c>
      <c r="P23" s="730" t="str">
        <f>IF(基本情報入力シート!Y55="","",基本情報入力シート!Y55)</f>
        <v/>
      </c>
      <c r="Q23" s="731" t="str">
        <f>IF(基本情報入力シート!Z55="","",基本情報入力シート!Z55)</f>
        <v/>
      </c>
      <c r="R23" s="755" t="str">
        <f>IF(基本情報入力シート!AA55="","",基本情報入力シート!AA55)</f>
        <v/>
      </c>
      <c r="S23" s="171"/>
      <c r="T23" s="169"/>
      <c r="U23" s="756" t="str">
        <f>IF(P23="","",VLOOKUP(P23,数式用!$A$5:$I$28,MATCH(T23,数式用!$H$4:$I$4,0)+7,0))</f>
        <v/>
      </c>
      <c r="V23" s="173"/>
      <c r="W23" s="734" t="s">
        <v>257</v>
      </c>
      <c r="X23" s="170"/>
      <c r="Y23" s="735" t="s">
        <v>258</v>
      </c>
      <c r="Z23" s="170"/>
      <c r="AA23" s="735" t="s">
        <v>259</v>
      </c>
      <c r="AB23" s="170"/>
      <c r="AC23" s="735" t="s">
        <v>258</v>
      </c>
      <c r="AD23" s="170"/>
      <c r="AE23" s="735" t="s">
        <v>260</v>
      </c>
      <c r="AF23" s="736" t="s">
        <v>261</v>
      </c>
      <c r="AG23" s="737" t="str">
        <f t="shared" si="4"/>
        <v/>
      </c>
      <c r="AH23" s="738" t="s">
        <v>262</v>
      </c>
      <c r="AI23" s="739" t="str">
        <f t="shared" si="0"/>
        <v/>
      </c>
      <c r="AK23" s="757" t="str">
        <f t="shared" si="5"/>
        <v>○</v>
      </c>
      <c r="AL23" s="758" t="str">
        <f t="shared" si="6"/>
        <v/>
      </c>
      <c r="AM23" s="759"/>
      <c r="AN23" s="759"/>
      <c r="AO23" s="759"/>
      <c r="AP23" s="759"/>
      <c r="AQ23" s="759"/>
      <c r="AR23" s="759"/>
      <c r="AS23" s="759"/>
      <c r="AT23" s="759"/>
      <c r="AU23" s="760"/>
    </row>
    <row r="24" spans="1:47" ht="33" customHeight="1" thickBot="1">
      <c r="A24" s="726">
        <f t="shared" si="3"/>
        <v>13</v>
      </c>
      <c r="B24" s="727" t="str">
        <f>IF(基本情報入力シート!C56="","",基本情報入力シート!C56)</f>
        <v/>
      </c>
      <c r="C24" s="728" t="str">
        <f>IF(基本情報入力シート!D56="","",基本情報入力シート!D56)</f>
        <v/>
      </c>
      <c r="D24" s="728" t="str">
        <f>IF(基本情報入力シート!E56="","",基本情報入力シート!E56)</f>
        <v/>
      </c>
      <c r="E24" s="728" t="str">
        <f>IF(基本情報入力シート!F56="","",基本情報入力シート!F56)</f>
        <v/>
      </c>
      <c r="F24" s="728" t="str">
        <f>IF(基本情報入力シート!G56="","",基本情報入力シート!G56)</f>
        <v/>
      </c>
      <c r="G24" s="728" t="str">
        <f>IF(基本情報入力シート!H56="","",基本情報入力シート!H56)</f>
        <v/>
      </c>
      <c r="H24" s="728" t="str">
        <f>IF(基本情報入力シート!I56="","",基本情報入力シート!I56)</f>
        <v/>
      </c>
      <c r="I24" s="728" t="str">
        <f>IF(基本情報入力シート!J56="","",基本情報入力シート!J56)</f>
        <v/>
      </c>
      <c r="J24" s="728" t="str">
        <f>IF(基本情報入力シート!K56="","",基本情報入力シート!K56)</f>
        <v/>
      </c>
      <c r="K24" s="729" t="str">
        <f>IF(基本情報入力シート!L56="","",基本情報入力シート!L56)</f>
        <v/>
      </c>
      <c r="L24" s="726" t="str">
        <f>IF(基本情報入力シート!M56="","",基本情報入力シート!M56)</f>
        <v/>
      </c>
      <c r="M24" s="726" t="str">
        <f>IF(基本情報入力シート!R56="","",基本情報入力シート!R56)</f>
        <v/>
      </c>
      <c r="N24" s="726" t="str">
        <f>IF(基本情報入力シート!W56="","",基本情報入力シート!W56)</f>
        <v/>
      </c>
      <c r="O24" s="726" t="str">
        <f>IF(基本情報入力シート!X56="","",基本情報入力シート!X56)</f>
        <v/>
      </c>
      <c r="P24" s="730" t="str">
        <f>IF(基本情報入力シート!Y56="","",基本情報入力シート!Y56)</f>
        <v/>
      </c>
      <c r="Q24" s="731" t="str">
        <f>IF(基本情報入力シート!Z56="","",基本情報入力シート!Z56)</f>
        <v/>
      </c>
      <c r="R24" s="755" t="str">
        <f>IF(基本情報入力シート!AA56="","",基本情報入力シート!AA56)</f>
        <v/>
      </c>
      <c r="S24" s="171"/>
      <c r="T24" s="169"/>
      <c r="U24" s="756" t="str">
        <f>IF(P24="","",VLOOKUP(P24,数式用!$A$5:$I$28,MATCH(T24,数式用!$H$4:$I$4,0)+7,0))</f>
        <v/>
      </c>
      <c r="V24" s="173"/>
      <c r="W24" s="734" t="s">
        <v>257</v>
      </c>
      <c r="X24" s="170"/>
      <c r="Y24" s="735" t="s">
        <v>258</v>
      </c>
      <c r="Z24" s="170"/>
      <c r="AA24" s="735" t="s">
        <v>259</v>
      </c>
      <c r="AB24" s="170"/>
      <c r="AC24" s="735" t="s">
        <v>258</v>
      </c>
      <c r="AD24" s="170"/>
      <c r="AE24" s="735" t="s">
        <v>260</v>
      </c>
      <c r="AF24" s="736" t="s">
        <v>261</v>
      </c>
      <c r="AG24" s="737" t="str">
        <f t="shared" si="4"/>
        <v/>
      </c>
      <c r="AH24" s="738" t="s">
        <v>262</v>
      </c>
      <c r="AI24" s="739" t="str">
        <f t="shared" si="0"/>
        <v/>
      </c>
      <c r="AK24" s="757" t="str">
        <f t="shared" si="5"/>
        <v>○</v>
      </c>
      <c r="AL24" s="758" t="str">
        <f t="shared" si="6"/>
        <v/>
      </c>
      <c r="AM24" s="759"/>
      <c r="AN24" s="759"/>
      <c r="AO24" s="759"/>
      <c r="AP24" s="759"/>
      <c r="AQ24" s="759"/>
      <c r="AR24" s="759"/>
      <c r="AS24" s="759"/>
      <c r="AT24" s="759"/>
      <c r="AU24" s="760"/>
    </row>
    <row r="25" spans="1:47" ht="33" customHeight="1" thickBot="1">
      <c r="A25" s="726">
        <f t="shared" si="3"/>
        <v>14</v>
      </c>
      <c r="B25" s="727" t="str">
        <f>IF(基本情報入力シート!C57="","",基本情報入力シート!C57)</f>
        <v/>
      </c>
      <c r="C25" s="728" t="str">
        <f>IF(基本情報入力シート!D57="","",基本情報入力シート!D57)</f>
        <v/>
      </c>
      <c r="D25" s="728" t="str">
        <f>IF(基本情報入力シート!E57="","",基本情報入力シート!E57)</f>
        <v/>
      </c>
      <c r="E25" s="728" t="str">
        <f>IF(基本情報入力シート!F57="","",基本情報入力シート!F57)</f>
        <v/>
      </c>
      <c r="F25" s="728" t="str">
        <f>IF(基本情報入力シート!G57="","",基本情報入力シート!G57)</f>
        <v/>
      </c>
      <c r="G25" s="728" t="str">
        <f>IF(基本情報入力シート!H57="","",基本情報入力シート!H57)</f>
        <v/>
      </c>
      <c r="H25" s="728" t="str">
        <f>IF(基本情報入力シート!I57="","",基本情報入力シート!I57)</f>
        <v/>
      </c>
      <c r="I25" s="728" t="str">
        <f>IF(基本情報入力シート!J57="","",基本情報入力シート!J57)</f>
        <v/>
      </c>
      <c r="J25" s="728" t="str">
        <f>IF(基本情報入力シート!K57="","",基本情報入力シート!K57)</f>
        <v/>
      </c>
      <c r="K25" s="729" t="str">
        <f>IF(基本情報入力シート!L57="","",基本情報入力シート!L57)</f>
        <v/>
      </c>
      <c r="L25" s="726" t="str">
        <f>IF(基本情報入力シート!M57="","",基本情報入力シート!M57)</f>
        <v/>
      </c>
      <c r="M25" s="726" t="str">
        <f>IF(基本情報入力シート!R57="","",基本情報入力シート!R57)</f>
        <v/>
      </c>
      <c r="N25" s="726" t="str">
        <f>IF(基本情報入力シート!W57="","",基本情報入力シート!W57)</f>
        <v/>
      </c>
      <c r="O25" s="726" t="str">
        <f>IF(基本情報入力シート!X57="","",基本情報入力シート!X57)</f>
        <v/>
      </c>
      <c r="P25" s="730" t="str">
        <f>IF(基本情報入力シート!Y57="","",基本情報入力シート!Y57)</f>
        <v/>
      </c>
      <c r="Q25" s="731" t="str">
        <f>IF(基本情報入力シート!Z57="","",基本情報入力シート!Z57)</f>
        <v/>
      </c>
      <c r="R25" s="755" t="str">
        <f>IF(基本情報入力シート!AA57="","",基本情報入力シート!AA57)</f>
        <v/>
      </c>
      <c r="S25" s="171"/>
      <c r="T25" s="169"/>
      <c r="U25" s="756" t="str">
        <f>IF(P25="","",VLOOKUP(P25,数式用!$A$5:$I$28,MATCH(T25,数式用!$H$4:$I$4,0)+7,0))</f>
        <v/>
      </c>
      <c r="V25" s="173"/>
      <c r="W25" s="734" t="s">
        <v>257</v>
      </c>
      <c r="X25" s="170"/>
      <c r="Y25" s="735" t="s">
        <v>258</v>
      </c>
      <c r="Z25" s="170"/>
      <c r="AA25" s="735" t="s">
        <v>259</v>
      </c>
      <c r="AB25" s="170"/>
      <c r="AC25" s="735" t="s">
        <v>258</v>
      </c>
      <c r="AD25" s="170"/>
      <c r="AE25" s="735" t="s">
        <v>260</v>
      </c>
      <c r="AF25" s="736" t="s">
        <v>261</v>
      </c>
      <c r="AG25" s="737" t="str">
        <f t="shared" si="4"/>
        <v/>
      </c>
      <c r="AH25" s="738" t="s">
        <v>262</v>
      </c>
      <c r="AI25" s="739" t="str">
        <f t="shared" si="0"/>
        <v/>
      </c>
      <c r="AK25" s="757" t="str">
        <f t="shared" si="5"/>
        <v>○</v>
      </c>
      <c r="AL25" s="758" t="str">
        <f t="shared" si="6"/>
        <v/>
      </c>
      <c r="AM25" s="759"/>
      <c r="AN25" s="759"/>
      <c r="AO25" s="759"/>
      <c r="AP25" s="759"/>
      <c r="AQ25" s="759"/>
      <c r="AR25" s="759"/>
      <c r="AS25" s="759"/>
      <c r="AT25" s="759"/>
      <c r="AU25" s="760"/>
    </row>
    <row r="26" spans="1:47" ht="33" customHeight="1" thickBot="1">
      <c r="A26" s="726">
        <f t="shared" si="3"/>
        <v>15</v>
      </c>
      <c r="B26" s="727" t="str">
        <f>IF(基本情報入力シート!C58="","",基本情報入力シート!C58)</f>
        <v/>
      </c>
      <c r="C26" s="728" t="str">
        <f>IF(基本情報入力シート!D58="","",基本情報入力シート!D58)</f>
        <v/>
      </c>
      <c r="D26" s="728" t="str">
        <f>IF(基本情報入力シート!E58="","",基本情報入力シート!E58)</f>
        <v/>
      </c>
      <c r="E26" s="728" t="str">
        <f>IF(基本情報入力シート!F58="","",基本情報入力シート!F58)</f>
        <v/>
      </c>
      <c r="F26" s="728" t="str">
        <f>IF(基本情報入力シート!G58="","",基本情報入力シート!G58)</f>
        <v/>
      </c>
      <c r="G26" s="728" t="str">
        <f>IF(基本情報入力シート!H58="","",基本情報入力シート!H58)</f>
        <v/>
      </c>
      <c r="H26" s="728" t="str">
        <f>IF(基本情報入力シート!I58="","",基本情報入力シート!I58)</f>
        <v/>
      </c>
      <c r="I26" s="728" t="str">
        <f>IF(基本情報入力シート!J58="","",基本情報入力シート!J58)</f>
        <v/>
      </c>
      <c r="J26" s="728" t="str">
        <f>IF(基本情報入力シート!K58="","",基本情報入力シート!K58)</f>
        <v/>
      </c>
      <c r="K26" s="729" t="str">
        <f>IF(基本情報入力シート!L58="","",基本情報入力シート!L58)</f>
        <v/>
      </c>
      <c r="L26" s="726" t="str">
        <f>IF(基本情報入力シート!M58="","",基本情報入力シート!M58)</f>
        <v/>
      </c>
      <c r="M26" s="726" t="str">
        <f>IF(基本情報入力シート!R58="","",基本情報入力シート!R58)</f>
        <v/>
      </c>
      <c r="N26" s="726" t="str">
        <f>IF(基本情報入力シート!W58="","",基本情報入力シート!W58)</f>
        <v/>
      </c>
      <c r="O26" s="726" t="str">
        <f>IF(基本情報入力シート!X58="","",基本情報入力シート!X58)</f>
        <v/>
      </c>
      <c r="P26" s="730" t="str">
        <f>IF(基本情報入力シート!Y58="","",基本情報入力シート!Y58)</f>
        <v/>
      </c>
      <c r="Q26" s="731" t="str">
        <f>IF(基本情報入力シート!Z58="","",基本情報入力シート!Z58)</f>
        <v/>
      </c>
      <c r="R26" s="755" t="str">
        <f>IF(基本情報入力シート!AA58="","",基本情報入力シート!AA58)</f>
        <v/>
      </c>
      <c r="S26" s="171"/>
      <c r="T26" s="169"/>
      <c r="U26" s="756" t="str">
        <f>IF(P26="","",VLOOKUP(P26,数式用!$A$5:$I$28,MATCH(T26,数式用!$H$4:$I$4,0)+7,0))</f>
        <v/>
      </c>
      <c r="V26" s="173"/>
      <c r="W26" s="734" t="s">
        <v>257</v>
      </c>
      <c r="X26" s="170"/>
      <c r="Y26" s="735" t="s">
        <v>258</v>
      </c>
      <c r="Z26" s="170"/>
      <c r="AA26" s="735" t="s">
        <v>259</v>
      </c>
      <c r="AB26" s="170"/>
      <c r="AC26" s="735" t="s">
        <v>258</v>
      </c>
      <c r="AD26" s="170"/>
      <c r="AE26" s="735" t="s">
        <v>260</v>
      </c>
      <c r="AF26" s="736" t="s">
        <v>261</v>
      </c>
      <c r="AG26" s="737" t="str">
        <f t="shared" si="4"/>
        <v/>
      </c>
      <c r="AH26" s="738" t="s">
        <v>262</v>
      </c>
      <c r="AI26" s="739" t="str">
        <f t="shared" si="0"/>
        <v/>
      </c>
      <c r="AK26" s="757" t="str">
        <f t="shared" si="5"/>
        <v>○</v>
      </c>
      <c r="AL26" s="758" t="str">
        <f t="shared" si="6"/>
        <v/>
      </c>
      <c r="AM26" s="759"/>
      <c r="AN26" s="759"/>
      <c r="AO26" s="759"/>
      <c r="AP26" s="759"/>
      <c r="AQ26" s="759"/>
      <c r="AR26" s="759"/>
      <c r="AS26" s="759"/>
      <c r="AT26" s="759"/>
      <c r="AU26" s="760"/>
    </row>
    <row r="27" spans="1:47" ht="33" customHeight="1" thickBot="1">
      <c r="A27" s="726">
        <f t="shared" si="3"/>
        <v>16</v>
      </c>
      <c r="B27" s="727" t="str">
        <f>IF(基本情報入力シート!C59="","",基本情報入力シート!C59)</f>
        <v/>
      </c>
      <c r="C27" s="728" t="str">
        <f>IF(基本情報入力シート!D59="","",基本情報入力シート!D59)</f>
        <v/>
      </c>
      <c r="D27" s="728" t="str">
        <f>IF(基本情報入力シート!E59="","",基本情報入力シート!E59)</f>
        <v/>
      </c>
      <c r="E27" s="728" t="str">
        <f>IF(基本情報入力シート!F59="","",基本情報入力シート!F59)</f>
        <v/>
      </c>
      <c r="F27" s="728" t="str">
        <f>IF(基本情報入力シート!G59="","",基本情報入力シート!G59)</f>
        <v/>
      </c>
      <c r="G27" s="728" t="str">
        <f>IF(基本情報入力シート!H59="","",基本情報入力シート!H59)</f>
        <v/>
      </c>
      <c r="H27" s="728" t="str">
        <f>IF(基本情報入力シート!I59="","",基本情報入力シート!I59)</f>
        <v/>
      </c>
      <c r="I27" s="728" t="str">
        <f>IF(基本情報入力シート!J59="","",基本情報入力シート!J59)</f>
        <v/>
      </c>
      <c r="J27" s="728" t="str">
        <f>IF(基本情報入力シート!K59="","",基本情報入力シート!K59)</f>
        <v/>
      </c>
      <c r="K27" s="729" t="str">
        <f>IF(基本情報入力シート!L59="","",基本情報入力シート!L59)</f>
        <v/>
      </c>
      <c r="L27" s="726" t="str">
        <f>IF(基本情報入力シート!M59="","",基本情報入力シート!M59)</f>
        <v/>
      </c>
      <c r="M27" s="726" t="str">
        <f>IF(基本情報入力シート!R59="","",基本情報入力シート!R59)</f>
        <v/>
      </c>
      <c r="N27" s="726" t="str">
        <f>IF(基本情報入力シート!W59="","",基本情報入力シート!W59)</f>
        <v/>
      </c>
      <c r="O27" s="726" t="str">
        <f>IF(基本情報入力シート!X59="","",基本情報入力シート!X59)</f>
        <v/>
      </c>
      <c r="P27" s="730" t="str">
        <f>IF(基本情報入力シート!Y59="","",基本情報入力シート!Y59)</f>
        <v/>
      </c>
      <c r="Q27" s="731" t="str">
        <f>IF(基本情報入力シート!Z59="","",基本情報入力シート!Z59)</f>
        <v/>
      </c>
      <c r="R27" s="755" t="str">
        <f>IF(基本情報入力シート!AA59="","",基本情報入力シート!AA59)</f>
        <v/>
      </c>
      <c r="S27" s="171"/>
      <c r="T27" s="169"/>
      <c r="U27" s="756" t="str">
        <f>IF(P27="","",VLOOKUP(P27,数式用!$A$5:$I$28,MATCH(T27,数式用!$H$4:$I$4,0)+7,0))</f>
        <v/>
      </c>
      <c r="V27" s="173"/>
      <c r="W27" s="734" t="s">
        <v>257</v>
      </c>
      <c r="X27" s="170"/>
      <c r="Y27" s="735" t="s">
        <v>258</v>
      </c>
      <c r="Z27" s="170"/>
      <c r="AA27" s="735" t="s">
        <v>259</v>
      </c>
      <c r="AB27" s="170"/>
      <c r="AC27" s="735" t="s">
        <v>258</v>
      </c>
      <c r="AD27" s="170"/>
      <c r="AE27" s="735" t="s">
        <v>260</v>
      </c>
      <c r="AF27" s="736" t="s">
        <v>261</v>
      </c>
      <c r="AG27" s="737" t="str">
        <f t="shared" si="4"/>
        <v/>
      </c>
      <c r="AH27" s="738" t="s">
        <v>262</v>
      </c>
      <c r="AI27" s="739" t="str">
        <f t="shared" si="0"/>
        <v/>
      </c>
      <c r="AK27" s="757" t="str">
        <f t="shared" si="5"/>
        <v>○</v>
      </c>
      <c r="AL27" s="758" t="str">
        <f t="shared" si="6"/>
        <v/>
      </c>
      <c r="AM27" s="759"/>
      <c r="AN27" s="759"/>
      <c r="AO27" s="759"/>
      <c r="AP27" s="759"/>
      <c r="AQ27" s="759"/>
      <c r="AR27" s="759"/>
      <c r="AS27" s="759"/>
      <c r="AT27" s="759"/>
      <c r="AU27" s="760"/>
    </row>
    <row r="28" spans="1:47" ht="33" customHeight="1" thickBot="1">
      <c r="A28" s="726">
        <f t="shared" si="3"/>
        <v>17</v>
      </c>
      <c r="B28" s="727" t="str">
        <f>IF(基本情報入力シート!C60="","",基本情報入力シート!C60)</f>
        <v/>
      </c>
      <c r="C28" s="728" t="str">
        <f>IF(基本情報入力シート!D60="","",基本情報入力シート!D60)</f>
        <v/>
      </c>
      <c r="D28" s="728" t="str">
        <f>IF(基本情報入力シート!E60="","",基本情報入力シート!E60)</f>
        <v/>
      </c>
      <c r="E28" s="728" t="str">
        <f>IF(基本情報入力シート!F60="","",基本情報入力シート!F60)</f>
        <v/>
      </c>
      <c r="F28" s="728" t="str">
        <f>IF(基本情報入力シート!G60="","",基本情報入力シート!G60)</f>
        <v/>
      </c>
      <c r="G28" s="728" t="str">
        <f>IF(基本情報入力シート!H60="","",基本情報入力シート!H60)</f>
        <v/>
      </c>
      <c r="H28" s="728" t="str">
        <f>IF(基本情報入力シート!I60="","",基本情報入力シート!I60)</f>
        <v/>
      </c>
      <c r="I28" s="728" t="str">
        <f>IF(基本情報入力シート!J60="","",基本情報入力シート!J60)</f>
        <v/>
      </c>
      <c r="J28" s="728" t="str">
        <f>IF(基本情報入力シート!K60="","",基本情報入力シート!K60)</f>
        <v/>
      </c>
      <c r="K28" s="729" t="str">
        <f>IF(基本情報入力シート!L60="","",基本情報入力シート!L60)</f>
        <v/>
      </c>
      <c r="L28" s="726" t="str">
        <f>IF(基本情報入力シート!M60="","",基本情報入力シート!M60)</f>
        <v/>
      </c>
      <c r="M28" s="726" t="str">
        <f>IF(基本情報入力シート!R60="","",基本情報入力シート!R60)</f>
        <v/>
      </c>
      <c r="N28" s="726" t="str">
        <f>IF(基本情報入力シート!W60="","",基本情報入力シート!W60)</f>
        <v/>
      </c>
      <c r="O28" s="726" t="str">
        <f>IF(基本情報入力シート!X60="","",基本情報入力シート!X60)</f>
        <v/>
      </c>
      <c r="P28" s="730" t="str">
        <f>IF(基本情報入力シート!Y60="","",基本情報入力シート!Y60)</f>
        <v/>
      </c>
      <c r="Q28" s="731" t="str">
        <f>IF(基本情報入力シート!Z60="","",基本情報入力シート!Z60)</f>
        <v/>
      </c>
      <c r="R28" s="755" t="str">
        <f>IF(基本情報入力シート!AA60="","",基本情報入力シート!AA60)</f>
        <v/>
      </c>
      <c r="S28" s="171"/>
      <c r="T28" s="169"/>
      <c r="U28" s="756" t="str">
        <f>IF(P28="","",VLOOKUP(P28,数式用!$A$5:$I$28,MATCH(T28,数式用!$H$4:$I$4,0)+7,0))</f>
        <v/>
      </c>
      <c r="V28" s="173"/>
      <c r="W28" s="734" t="s">
        <v>257</v>
      </c>
      <c r="X28" s="170"/>
      <c r="Y28" s="735" t="s">
        <v>258</v>
      </c>
      <c r="Z28" s="170"/>
      <c r="AA28" s="735" t="s">
        <v>259</v>
      </c>
      <c r="AB28" s="170"/>
      <c r="AC28" s="735" t="s">
        <v>258</v>
      </c>
      <c r="AD28" s="170"/>
      <c r="AE28" s="735" t="s">
        <v>260</v>
      </c>
      <c r="AF28" s="736" t="s">
        <v>261</v>
      </c>
      <c r="AG28" s="737" t="str">
        <f t="shared" si="4"/>
        <v/>
      </c>
      <c r="AH28" s="738" t="s">
        <v>262</v>
      </c>
      <c r="AI28" s="739" t="str">
        <f t="shared" si="0"/>
        <v/>
      </c>
      <c r="AK28" s="757" t="str">
        <f t="shared" si="5"/>
        <v>○</v>
      </c>
      <c r="AL28" s="758" t="str">
        <f t="shared" si="6"/>
        <v/>
      </c>
      <c r="AM28" s="759"/>
      <c r="AN28" s="759"/>
      <c r="AO28" s="759"/>
      <c r="AP28" s="759"/>
      <c r="AQ28" s="759"/>
      <c r="AR28" s="759"/>
      <c r="AS28" s="759"/>
      <c r="AT28" s="759"/>
      <c r="AU28" s="760"/>
    </row>
    <row r="29" spans="1:47" ht="33" customHeight="1" thickBot="1">
      <c r="A29" s="726">
        <f t="shared" si="3"/>
        <v>18</v>
      </c>
      <c r="B29" s="727" t="str">
        <f>IF(基本情報入力シート!C61="","",基本情報入力シート!C61)</f>
        <v/>
      </c>
      <c r="C29" s="728" t="str">
        <f>IF(基本情報入力シート!D61="","",基本情報入力シート!D61)</f>
        <v/>
      </c>
      <c r="D29" s="728" t="str">
        <f>IF(基本情報入力シート!E61="","",基本情報入力シート!E61)</f>
        <v/>
      </c>
      <c r="E29" s="728" t="str">
        <f>IF(基本情報入力シート!F61="","",基本情報入力シート!F61)</f>
        <v/>
      </c>
      <c r="F29" s="728" t="str">
        <f>IF(基本情報入力シート!G61="","",基本情報入力シート!G61)</f>
        <v/>
      </c>
      <c r="G29" s="728" t="str">
        <f>IF(基本情報入力シート!H61="","",基本情報入力シート!H61)</f>
        <v/>
      </c>
      <c r="H29" s="728" t="str">
        <f>IF(基本情報入力シート!I61="","",基本情報入力シート!I61)</f>
        <v/>
      </c>
      <c r="I29" s="728" t="str">
        <f>IF(基本情報入力シート!J61="","",基本情報入力シート!J61)</f>
        <v/>
      </c>
      <c r="J29" s="728" t="str">
        <f>IF(基本情報入力シート!K61="","",基本情報入力シート!K61)</f>
        <v/>
      </c>
      <c r="K29" s="729" t="str">
        <f>IF(基本情報入力シート!L61="","",基本情報入力シート!L61)</f>
        <v/>
      </c>
      <c r="L29" s="726" t="str">
        <f>IF(基本情報入力シート!M61="","",基本情報入力シート!M61)</f>
        <v/>
      </c>
      <c r="M29" s="726" t="str">
        <f>IF(基本情報入力シート!R61="","",基本情報入力シート!R61)</f>
        <v/>
      </c>
      <c r="N29" s="726" t="str">
        <f>IF(基本情報入力シート!W61="","",基本情報入力シート!W61)</f>
        <v/>
      </c>
      <c r="O29" s="726" t="str">
        <f>IF(基本情報入力シート!X61="","",基本情報入力シート!X61)</f>
        <v/>
      </c>
      <c r="P29" s="730" t="str">
        <f>IF(基本情報入力シート!Y61="","",基本情報入力シート!Y61)</f>
        <v/>
      </c>
      <c r="Q29" s="731" t="str">
        <f>IF(基本情報入力シート!Z61="","",基本情報入力シート!Z61)</f>
        <v/>
      </c>
      <c r="R29" s="755" t="str">
        <f>IF(基本情報入力シート!AA61="","",基本情報入力シート!AA61)</f>
        <v/>
      </c>
      <c r="S29" s="171"/>
      <c r="T29" s="169"/>
      <c r="U29" s="756" t="str">
        <f>IF(P29="","",VLOOKUP(P29,数式用!$A$5:$I$28,MATCH(T29,数式用!$H$4:$I$4,0)+7,0))</f>
        <v/>
      </c>
      <c r="V29" s="173"/>
      <c r="W29" s="734" t="s">
        <v>257</v>
      </c>
      <c r="X29" s="170"/>
      <c r="Y29" s="735" t="s">
        <v>258</v>
      </c>
      <c r="Z29" s="170"/>
      <c r="AA29" s="735" t="s">
        <v>259</v>
      </c>
      <c r="AB29" s="170"/>
      <c r="AC29" s="735" t="s">
        <v>258</v>
      </c>
      <c r="AD29" s="170"/>
      <c r="AE29" s="735" t="s">
        <v>260</v>
      </c>
      <c r="AF29" s="736" t="s">
        <v>261</v>
      </c>
      <c r="AG29" s="737" t="str">
        <f t="shared" si="4"/>
        <v/>
      </c>
      <c r="AH29" s="738" t="s">
        <v>262</v>
      </c>
      <c r="AI29" s="739" t="str">
        <f t="shared" si="0"/>
        <v/>
      </c>
      <c r="AK29" s="757" t="str">
        <f t="shared" si="5"/>
        <v>○</v>
      </c>
      <c r="AL29" s="758" t="str">
        <f t="shared" si="6"/>
        <v/>
      </c>
      <c r="AM29" s="759"/>
      <c r="AN29" s="759"/>
      <c r="AO29" s="759"/>
      <c r="AP29" s="759"/>
      <c r="AQ29" s="759"/>
      <c r="AR29" s="759"/>
      <c r="AS29" s="759"/>
      <c r="AT29" s="759"/>
      <c r="AU29" s="760"/>
    </row>
    <row r="30" spans="1:47" ht="33" customHeight="1" thickBot="1">
      <c r="A30" s="726">
        <f t="shared" si="3"/>
        <v>19</v>
      </c>
      <c r="B30" s="727" t="str">
        <f>IF(基本情報入力シート!C62="","",基本情報入力シート!C62)</f>
        <v/>
      </c>
      <c r="C30" s="728" t="str">
        <f>IF(基本情報入力シート!D62="","",基本情報入力シート!D62)</f>
        <v/>
      </c>
      <c r="D30" s="728" t="str">
        <f>IF(基本情報入力シート!E62="","",基本情報入力シート!E62)</f>
        <v/>
      </c>
      <c r="E30" s="728" t="str">
        <f>IF(基本情報入力シート!F62="","",基本情報入力シート!F62)</f>
        <v/>
      </c>
      <c r="F30" s="728" t="str">
        <f>IF(基本情報入力シート!G62="","",基本情報入力シート!G62)</f>
        <v/>
      </c>
      <c r="G30" s="728" t="str">
        <f>IF(基本情報入力シート!H62="","",基本情報入力シート!H62)</f>
        <v/>
      </c>
      <c r="H30" s="728" t="str">
        <f>IF(基本情報入力シート!I62="","",基本情報入力シート!I62)</f>
        <v/>
      </c>
      <c r="I30" s="728" t="str">
        <f>IF(基本情報入力シート!J62="","",基本情報入力シート!J62)</f>
        <v/>
      </c>
      <c r="J30" s="728" t="str">
        <f>IF(基本情報入力シート!K62="","",基本情報入力シート!K62)</f>
        <v/>
      </c>
      <c r="K30" s="729" t="str">
        <f>IF(基本情報入力シート!L62="","",基本情報入力シート!L62)</f>
        <v/>
      </c>
      <c r="L30" s="726" t="str">
        <f>IF(基本情報入力シート!M62="","",基本情報入力シート!M62)</f>
        <v/>
      </c>
      <c r="M30" s="726" t="str">
        <f>IF(基本情報入力シート!R62="","",基本情報入力シート!R62)</f>
        <v/>
      </c>
      <c r="N30" s="726" t="str">
        <f>IF(基本情報入力シート!W62="","",基本情報入力シート!W62)</f>
        <v/>
      </c>
      <c r="O30" s="726" t="str">
        <f>IF(基本情報入力シート!X62="","",基本情報入力シート!X62)</f>
        <v/>
      </c>
      <c r="P30" s="730" t="str">
        <f>IF(基本情報入力シート!Y62="","",基本情報入力シート!Y62)</f>
        <v/>
      </c>
      <c r="Q30" s="731" t="str">
        <f>IF(基本情報入力シート!Z62="","",基本情報入力シート!Z62)</f>
        <v/>
      </c>
      <c r="R30" s="755" t="str">
        <f>IF(基本情報入力シート!AA62="","",基本情報入力シート!AA62)</f>
        <v/>
      </c>
      <c r="S30" s="171"/>
      <c r="T30" s="169"/>
      <c r="U30" s="756" t="str">
        <f>IF(P30="","",VLOOKUP(P30,数式用!$A$5:$I$28,MATCH(T30,数式用!$H$4:$I$4,0)+7,0))</f>
        <v/>
      </c>
      <c r="V30" s="173"/>
      <c r="W30" s="734" t="s">
        <v>257</v>
      </c>
      <c r="X30" s="170"/>
      <c r="Y30" s="735" t="s">
        <v>258</v>
      </c>
      <c r="Z30" s="170"/>
      <c r="AA30" s="735" t="s">
        <v>259</v>
      </c>
      <c r="AB30" s="170"/>
      <c r="AC30" s="735" t="s">
        <v>258</v>
      </c>
      <c r="AD30" s="170"/>
      <c r="AE30" s="735" t="s">
        <v>260</v>
      </c>
      <c r="AF30" s="736" t="s">
        <v>261</v>
      </c>
      <c r="AG30" s="737" t="str">
        <f t="shared" si="4"/>
        <v/>
      </c>
      <c r="AH30" s="738" t="s">
        <v>262</v>
      </c>
      <c r="AI30" s="739" t="str">
        <f t="shared" si="0"/>
        <v/>
      </c>
      <c r="AK30" s="757" t="str">
        <f t="shared" si="5"/>
        <v>○</v>
      </c>
      <c r="AL30" s="758" t="str">
        <f t="shared" si="6"/>
        <v/>
      </c>
      <c r="AM30" s="759"/>
      <c r="AN30" s="759"/>
      <c r="AO30" s="759"/>
      <c r="AP30" s="759"/>
      <c r="AQ30" s="759"/>
      <c r="AR30" s="759"/>
      <c r="AS30" s="759"/>
      <c r="AT30" s="759"/>
      <c r="AU30" s="760"/>
    </row>
    <row r="31" spans="1:47" ht="33" customHeight="1" thickBot="1">
      <c r="A31" s="726">
        <f t="shared" si="3"/>
        <v>20</v>
      </c>
      <c r="B31" s="727" t="str">
        <f>IF(基本情報入力シート!C63="","",基本情報入力シート!C63)</f>
        <v/>
      </c>
      <c r="C31" s="728" t="str">
        <f>IF(基本情報入力シート!D63="","",基本情報入力シート!D63)</f>
        <v/>
      </c>
      <c r="D31" s="728" t="str">
        <f>IF(基本情報入力シート!E63="","",基本情報入力シート!E63)</f>
        <v/>
      </c>
      <c r="E31" s="728" t="str">
        <f>IF(基本情報入力シート!F63="","",基本情報入力シート!F63)</f>
        <v/>
      </c>
      <c r="F31" s="728" t="str">
        <f>IF(基本情報入力シート!G63="","",基本情報入力シート!G63)</f>
        <v/>
      </c>
      <c r="G31" s="728" t="str">
        <f>IF(基本情報入力シート!H63="","",基本情報入力シート!H63)</f>
        <v/>
      </c>
      <c r="H31" s="728" t="str">
        <f>IF(基本情報入力シート!I63="","",基本情報入力シート!I63)</f>
        <v/>
      </c>
      <c r="I31" s="728" t="str">
        <f>IF(基本情報入力シート!J63="","",基本情報入力シート!J63)</f>
        <v/>
      </c>
      <c r="J31" s="728" t="str">
        <f>IF(基本情報入力シート!K63="","",基本情報入力シート!K63)</f>
        <v/>
      </c>
      <c r="K31" s="729" t="str">
        <f>IF(基本情報入力シート!L63="","",基本情報入力シート!L63)</f>
        <v/>
      </c>
      <c r="L31" s="726" t="str">
        <f>IF(基本情報入力シート!M63="","",基本情報入力シート!M63)</f>
        <v/>
      </c>
      <c r="M31" s="726" t="str">
        <f>IF(基本情報入力シート!R63="","",基本情報入力シート!R63)</f>
        <v/>
      </c>
      <c r="N31" s="726" t="str">
        <f>IF(基本情報入力シート!W63="","",基本情報入力シート!W63)</f>
        <v/>
      </c>
      <c r="O31" s="726" t="str">
        <f>IF(基本情報入力シート!X63="","",基本情報入力シート!X63)</f>
        <v/>
      </c>
      <c r="P31" s="730" t="str">
        <f>IF(基本情報入力シート!Y63="","",基本情報入力シート!Y63)</f>
        <v/>
      </c>
      <c r="Q31" s="731" t="str">
        <f>IF(基本情報入力シート!Z63="","",基本情報入力シート!Z63)</f>
        <v/>
      </c>
      <c r="R31" s="755" t="str">
        <f>IF(基本情報入力シート!AA63="","",基本情報入力シート!AA63)</f>
        <v/>
      </c>
      <c r="S31" s="171"/>
      <c r="T31" s="169"/>
      <c r="U31" s="756" t="str">
        <f>IF(P31="","",VLOOKUP(P31,数式用!$A$5:$I$28,MATCH(T31,数式用!$H$4:$I$4,0)+7,0))</f>
        <v/>
      </c>
      <c r="V31" s="173"/>
      <c r="W31" s="734" t="s">
        <v>257</v>
      </c>
      <c r="X31" s="170"/>
      <c r="Y31" s="735" t="s">
        <v>258</v>
      </c>
      <c r="Z31" s="170"/>
      <c r="AA31" s="735" t="s">
        <v>259</v>
      </c>
      <c r="AB31" s="170"/>
      <c r="AC31" s="735" t="s">
        <v>258</v>
      </c>
      <c r="AD31" s="170"/>
      <c r="AE31" s="735" t="s">
        <v>260</v>
      </c>
      <c r="AF31" s="736" t="s">
        <v>261</v>
      </c>
      <c r="AG31" s="737" t="str">
        <f t="shared" si="4"/>
        <v/>
      </c>
      <c r="AH31" s="738" t="s">
        <v>262</v>
      </c>
      <c r="AI31" s="739" t="str">
        <f t="shared" si="0"/>
        <v/>
      </c>
      <c r="AK31" s="757" t="str">
        <f t="shared" si="5"/>
        <v>○</v>
      </c>
      <c r="AL31" s="758" t="str">
        <f t="shared" si="6"/>
        <v/>
      </c>
      <c r="AM31" s="759"/>
      <c r="AN31" s="759"/>
      <c r="AO31" s="759"/>
      <c r="AP31" s="759"/>
      <c r="AQ31" s="759"/>
      <c r="AR31" s="759"/>
      <c r="AS31" s="759"/>
      <c r="AT31" s="759"/>
      <c r="AU31" s="760"/>
    </row>
    <row r="32" spans="1:47" ht="33" customHeight="1" thickBot="1">
      <c r="A32" s="726">
        <f t="shared" si="3"/>
        <v>21</v>
      </c>
      <c r="B32" s="727" t="str">
        <f>IF(基本情報入力シート!C64="","",基本情報入力シート!C64)</f>
        <v/>
      </c>
      <c r="C32" s="728" t="str">
        <f>IF(基本情報入力シート!D64="","",基本情報入力シート!D64)</f>
        <v/>
      </c>
      <c r="D32" s="728" t="str">
        <f>IF(基本情報入力シート!E64="","",基本情報入力シート!E64)</f>
        <v/>
      </c>
      <c r="E32" s="728" t="str">
        <f>IF(基本情報入力シート!F64="","",基本情報入力シート!F64)</f>
        <v/>
      </c>
      <c r="F32" s="728" t="str">
        <f>IF(基本情報入力シート!G64="","",基本情報入力シート!G64)</f>
        <v/>
      </c>
      <c r="G32" s="728" t="str">
        <f>IF(基本情報入力シート!H64="","",基本情報入力シート!H64)</f>
        <v/>
      </c>
      <c r="H32" s="728" t="str">
        <f>IF(基本情報入力シート!I64="","",基本情報入力シート!I64)</f>
        <v/>
      </c>
      <c r="I32" s="728" t="str">
        <f>IF(基本情報入力シート!J64="","",基本情報入力シート!J64)</f>
        <v/>
      </c>
      <c r="J32" s="728" t="str">
        <f>IF(基本情報入力シート!K64="","",基本情報入力シート!K64)</f>
        <v/>
      </c>
      <c r="K32" s="729" t="str">
        <f>IF(基本情報入力シート!L64="","",基本情報入力シート!L64)</f>
        <v/>
      </c>
      <c r="L32" s="726" t="str">
        <f>IF(基本情報入力シート!M64="","",基本情報入力シート!M64)</f>
        <v/>
      </c>
      <c r="M32" s="726" t="str">
        <f>IF(基本情報入力シート!R64="","",基本情報入力シート!R64)</f>
        <v/>
      </c>
      <c r="N32" s="726" t="str">
        <f>IF(基本情報入力シート!W64="","",基本情報入力シート!W64)</f>
        <v/>
      </c>
      <c r="O32" s="726" t="str">
        <f>IF(基本情報入力シート!X64="","",基本情報入力シート!X64)</f>
        <v/>
      </c>
      <c r="P32" s="730" t="str">
        <f>IF(基本情報入力シート!Y64="","",基本情報入力シート!Y64)</f>
        <v/>
      </c>
      <c r="Q32" s="731" t="str">
        <f>IF(基本情報入力シート!Z64="","",基本情報入力シート!Z64)</f>
        <v/>
      </c>
      <c r="R32" s="755" t="str">
        <f>IF(基本情報入力シート!AA64="","",基本情報入力シート!AA64)</f>
        <v/>
      </c>
      <c r="S32" s="171"/>
      <c r="T32" s="169"/>
      <c r="U32" s="756" t="str">
        <f>IF(P32="","",VLOOKUP(P32,数式用!$A$5:$I$28,MATCH(T32,数式用!$H$4:$I$4,0)+7,0))</f>
        <v/>
      </c>
      <c r="V32" s="173"/>
      <c r="W32" s="734" t="s">
        <v>257</v>
      </c>
      <c r="X32" s="170"/>
      <c r="Y32" s="735" t="s">
        <v>258</v>
      </c>
      <c r="Z32" s="170"/>
      <c r="AA32" s="735" t="s">
        <v>259</v>
      </c>
      <c r="AB32" s="170"/>
      <c r="AC32" s="735" t="s">
        <v>258</v>
      </c>
      <c r="AD32" s="170"/>
      <c r="AE32" s="735" t="s">
        <v>260</v>
      </c>
      <c r="AF32" s="736" t="s">
        <v>261</v>
      </c>
      <c r="AG32" s="737" t="str">
        <f t="shared" si="4"/>
        <v/>
      </c>
      <c r="AH32" s="738" t="s">
        <v>262</v>
      </c>
      <c r="AI32" s="739" t="str">
        <f t="shared" si="0"/>
        <v/>
      </c>
      <c r="AK32" s="757" t="str">
        <f t="shared" si="5"/>
        <v>○</v>
      </c>
      <c r="AL32" s="758" t="str">
        <f t="shared" si="6"/>
        <v/>
      </c>
      <c r="AM32" s="759"/>
      <c r="AN32" s="759"/>
      <c r="AO32" s="759"/>
      <c r="AP32" s="759"/>
      <c r="AQ32" s="759"/>
      <c r="AR32" s="759"/>
      <c r="AS32" s="759"/>
      <c r="AT32" s="759"/>
      <c r="AU32" s="760"/>
    </row>
    <row r="33" spans="1:47" ht="33" customHeight="1" thickBot="1">
      <c r="A33" s="726">
        <f t="shared" si="3"/>
        <v>22</v>
      </c>
      <c r="B33" s="727" t="str">
        <f>IF(基本情報入力シート!C65="","",基本情報入力シート!C65)</f>
        <v/>
      </c>
      <c r="C33" s="728" t="str">
        <f>IF(基本情報入力シート!D65="","",基本情報入力シート!D65)</f>
        <v/>
      </c>
      <c r="D33" s="728" t="str">
        <f>IF(基本情報入力シート!E65="","",基本情報入力シート!E65)</f>
        <v/>
      </c>
      <c r="E33" s="728" t="str">
        <f>IF(基本情報入力シート!F65="","",基本情報入力シート!F65)</f>
        <v/>
      </c>
      <c r="F33" s="728" t="str">
        <f>IF(基本情報入力シート!G65="","",基本情報入力シート!G65)</f>
        <v/>
      </c>
      <c r="G33" s="728" t="str">
        <f>IF(基本情報入力シート!H65="","",基本情報入力シート!H65)</f>
        <v/>
      </c>
      <c r="H33" s="728" t="str">
        <f>IF(基本情報入力シート!I65="","",基本情報入力シート!I65)</f>
        <v/>
      </c>
      <c r="I33" s="728" t="str">
        <f>IF(基本情報入力シート!J65="","",基本情報入力シート!J65)</f>
        <v/>
      </c>
      <c r="J33" s="728" t="str">
        <f>IF(基本情報入力シート!K65="","",基本情報入力シート!K65)</f>
        <v/>
      </c>
      <c r="K33" s="729" t="str">
        <f>IF(基本情報入力シート!L65="","",基本情報入力シート!L65)</f>
        <v/>
      </c>
      <c r="L33" s="726" t="str">
        <f>IF(基本情報入力シート!M65="","",基本情報入力シート!M65)</f>
        <v/>
      </c>
      <c r="M33" s="726" t="str">
        <f>IF(基本情報入力シート!R65="","",基本情報入力シート!R65)</f>
        <v/>
      </c>
      <c r="N33" s="726" t="str">
        <f>IF(基本情報入力シート!W65="","",基本情報入力シート!W65)</f>
        <v/>
      </c>
      <c r="O33" s="726" t="str">
        <f>IF(基本情報入力シート!X65="","",基本情報入力シート!X65)</f>
        <v/>
      </c>
      <c r="P33" s="730" t="str">
        <f>IF(基本情報入力シート!Y65="","",基本情報入力シート!Y65)</f>
        <v/>
      </c>
      <c r="Q33" s="731" t="str">
        <f>IF(基本情報入力シート!Z65="","",基本情報入力シート!Z65)</f>
        <v/>
      </c>
      <c r="R33" s="755" t="str">
        <f>IF(基本情報入力シート!AA65="","",基本情報入力シート!AA65)</f>
        <v/>
      </c>
      <c r="S33" s="171"/>
      <c r="T33" s="169"/>
      <c r="U33" s="756" t="str">
        <f>IF(P33="","",VLOOKUP(P33,数式用!$A$5:$I$28,MATCH(T33,数式用!$H$4:$I$4,0)+7,0))</f>
        <v/>
      </c>
      <c r="V33" s="173"/>
      <c r="W33" s="734" t="s">
        <v>257</v>
      </c>
      <c r="X33" s="170"/>
      <c r="Y33" s="735" t="s">
        <v>258</v>
      </c>
      <c r="Z33" s="170"/>
      <c r="AA33" s="735" t="s">
        <v>259</v>
      </c>
      <c r="AB33" s="170"/>
      <c r="AC33" s="735" t="s">
        <v>258</v>
      </c>
      <c r="AD33" s="170"/>
      <c r="AE33" s="735" t="s">
        <v>260</v>
      </c>
      <c r="AF33" s="736" t="s">
        <v>261</v>
      </c>
      <c r="AG33" s="737" t="str">
        <f t="shared" si="4"/>
        <v/>
      </c>
      <c r="AH33" s="738" t="s">
        <v>262</v>
      </c>
      <c r="AI33" s="739" t="str">
        <f t="shared" si="0"/>
        <v/>
      </c>
      <c r="AK33" s="757" t="str">
        <f t="shared" si="5"/>
        <v>○</v>
      </c>
      <c r="AL33" s="758" t="str">
        <f t="shared" si="6"/>
        <v/>
      </c>
      <c r="AM33" s="759"/>
      <c r="AN33" s="759"/>
      <c r="AO33" s="759"/>
      <c r="AP33" s="759"/>
      <c r="AQ33" s="759"/>
      <c r="AR33" s="759"/>
      <c r="AS33" s="759"/>
      <c r="AT33" s="759"/>
      <c r="AU33" s="760"/>
    </row>
    <row r="34" spans="1:47" ht="33" customHeight="1" thickBot="1">
      <c r="A34" s="726">
        <f t="shared" si="3"/>
        <v>23</v>
      </c>
      <c r="B34" s="727" t="str">
        <f>IF(基本情報入力シート!C66="","",基本情報入力シート!C66)</f>
        <v/>
      </c>
      <c r="C34" s="728" t="str">
        <f>IF(基本情報入力シート!D66="","",基本情報入力シート!D66)</f>
        <v/>
      </c>
      <c r="D34" s="728" t="str">
        <f>IF(基本情報入力シート!E66="","",基本情報入力シート!E66)</f>
        <v/>
      </c>
      <c r="E34" s="728" t="str">
        <f>IF(基本情報入力シート!F66="","",基本情報入力シート!F66)</f>
        <v/>
      </c>
      <c r="F34" s="728" t="str">
        <f>IF(基本情報入力シート!G66="","",基本情報入力シート!G66)</f>
        <v/>
      </c>
      <c r="G34" s="728" t="str">
        <f>IF(基本情報入力シート!H66="","",基本情報入力シート!H66)</f>
        <v/>
      </c>
      <c r="H34" s="728" t="str">
        <f>IF(基本情報入力シート!I66="","",基本情報入力シート!I66)</f>
        <v/>
      </c>
      <c r="I34" s="728" t="str">
        <f>IF(基本情報入力シート!J66="","",基本情報入力シート!J66)</f>
        <v/>
      </c>
      <c r="J34" s="728" t="str">
        <f>IF(基本情報入力シート!K66="","",基本情報入力シート!K66)</f>
        <v/>
      </c>
      <c r="K34" s="729" t="str">
        <f>IF(基本情報入力シート!L66="","",基本情報入力シート!L66)</f>
        <v/>
      </c>
      <c r="L34" s="726" t="str">
        <f>IF(基本情報入力シート!M66="","",基本情報入力シート!M66)</f>
        <v/>
      </c>
      <c r="M34" s="726" t="str">
        <f>IF(基本情報入力シート!R66="","",基本情報入力シート!R66)</f>
        <v/>
      </c>
      <c r="N34" s="726" t="str">
        <f>IF(基本情報入力シート!W66="","",基本情報入力シート!W66)</f>
        <v/>
      </c>
      <c r="O34" s="726" t="str">
        <f>IF(基本情報入力シート!X66="","",基本情報入力シート!X66)</f>
        <v/>
      </c>
      <c r="P34" s="730" t="str">
        <f>IF(基本情報入力シート!Y66="","",基本情報入力シート!Y66)</f>
        <v/>
      </c>
      <c r="Q34" s="731" t="str">
        <f>IF(基本情報入力シート!Z66="","",基本情報入力シート!Z66)</f>
        <v/>
      </c>
      <c r="R34" s="755" t="str">
        <f>IF(基本情報入力シート!AA66="","",基本情報入力シート!AA66)</f>
        <v/>
      </c>
      <c r="S34" s="171"/>
      <c r="T34" s="169"/>
      <c r="U34" s="756" t="str">
        <f>IF(P34="","",VLOOKUP(P34,数式用!$A$5:$I$28,MATCH(T34,数式用!$H$4:$I$4,0)+7,0))</f>
        <v/>
      </c>
      <c r="V34" s="173"/>
      <c r="W34" s="734" t="s">
        <v>257</v>
      </c>
      <c r="X34" s="170"/>
      <c r="Y34" s="735" t="s">
        <v>258</v>
      </c>
      <c r="Z34" s="170"/>
      <c r="AA34" s="735" t="s">
        <v>259</v>
      </c>
      <c r="AB34" s="170"/>
      <c r="AC34" s="735" t="s">
        <v>258</v>
      </c>
      <c r="AD34" s="170"/>
      <c r="AE34" s="735" t="s">
        <v>260</v>
      </c>
      <c r="AF34" s="736" t="s">
        <v>261</v>
      </c>
      <c r="AG34" s="737" t="str">
        <f t="shared" si="4"/>
        <v/>
      </c>
      <c r="AH34" s="738" t="s">
        <v>262</v>
      </c>
      <c r="AI34" s="739" t="str">
        <f t="shared" si="0"/>
        <v/>
      </c>
      <c r="AK34" s="757" t="str">
        <f t="shared" si="5"/>
        <v>○</v>
      </c>
      <c r="AL34" s="758" t="str">
        <f t="shared" si="6"/>
        <v/>
      </c>
      <c r="AM34" s="759"/>
      <c r="AN34" s="759"/>
      <c r="AO34" s="759"/>
      <c r="AP34" s="759"/>
      <c r="AQ34" s="759"/>
      <c r="AR34" s="759"/>
      <c r="AS34" s="759"/>
      <c r="AT34" s="759"/>
      <c r="AU34" s="760"/>
    </row>
    <row r="35" spans="1:47" ht="33" customHeight="1" thickBot="1">
      <c r="A35" s="726">
        <f t="shared" si="3"/>
        <v>24</v>
      </c>
      <c r="B35" s="727" t="str">
        <f>IF(基本情報入力シート!C67="","",基本情報入力シート!C67)</f>
        <v/>
      </c>
      <c r="C35" s="728" t="str">
        <f>IF(基本情報入力シート!D67="","",基本情報入力シート!D67)</f>
        <v/>
      </c>
      <c r="D35" s="728" t="str">
        <f>IF(基本情報入力シート!E67="","",基本情報入力シート!E67)</f>
        <v/>
      </c>
      <c r="E35" s="728" t="str">
        <f>IF(基本情報入力シート!F67="","",基本情報入力シート!F67)</f>
        <v/>
      </c>
      <c r="F35" s="728" t="str">
        <f>IF(基本情報入力シート!G67="","",基本情報入力シート!G67)</f>
        <v/>
      </c>
      <c r="G35" s="728" t="str">
        <f>IF(基本情報入力シート!H67="","",基本情報入力シート!H67)</f>
        <v/>
      </c>
      <c r="H35" s="728" t="str">
        <f>IF(基本情報入力シート!I67="","",基本情報入力シート!I67)</f>
        <v/>
      </c>
      <c r="I35" s="728" t="str">
        <f>IF(基本情報入力シート!J67="","",基本情報入力シート!J67)</f>
        <v/>
      </c>
      <c r="J35" s="728" t="str">
        <f>IF(基本情報入力シート!K67="","",基本情報入力シート!K67)</f>
        <v/>
      </c>
      <c r="K35" s="729" t="str">
        <f>IF(基本情報入力シート!L67="","",基本情報入力シート!L67)</f>
        <v/>
      </c>
      <c r="L35" s="726" t="str">
        <f>IF(基本情報入力シート!M67="","",基本情報入力シート!M67)</f>
        <v/>
      </c>
      <c r="M35" s="726" t="str">
        <f>IF(基本情報入力シート!R67="","",基本情報入力シート!R67)</f>
        <v/>
      </c>
      <c r="N35" s="726" t="str">
        <f>IF(基本情報入力シート!W67="","",基本情報入力シート!W67)</f>
        <v/>
      </c>
      <c r="O35" s="726" t="str">
        <f>IF(基本情報入力シート!X67="","",基本情報入力シート!X67)</f>
        <v/>
      </c>
      <c r="P35" s="730" t="str">
        <f>IF(基本情報入力シート!Y67="","",基本情報入力シート!Y67)</f>
        <v/>
      </c>
      <c r="Q35" s="731" t="str">
        <f>IF(基本情報入力シート!Z67="","",基本情報入力シート!Z67)</f>
        <v/>
      </c>
      <c r="R35" s="755" t="str">
        <f>IF(基本情報入力シート!AA67="","",基本情報入力シート!AA67)</f>
        <v/>
      </c>
      <c r="S35" s="171"/>
      <c r="T35" s="169"/>
      <c r="U35" s="756" t="str">
        <f>IF(P35="","",VLOOKUP(P35,数式用!$A$5:$I$28,MATCH(T35,数式用!$H$4:$I$4,0)+7,0))</f>
        <v/>
      </c>
      <c r="V35" s="173"/>
      <c r="W35" s="734" t="s">
        <v>257</v>
      </c>
      <c r="X35" s="170"/>
      <c r="Y35" s="735" t="s">
        <v>258</v>
      </c>
      <c r="Z35" s="170"/>
      <c r="AA35" s="735" t="s">
        <v>259</v>
      </c>
      <c r="AB35" s="170"/>
      <c r="AC35" s="735" t="s">
        <v>258</v>
      </c>
      <c r="AD35" s="170"/>
      <c r="AE35" s="735" t="s">
        <v>260</v>
      </c>
      <c r="AF35" s="736" t="s">
        <v>261</v>
      </c>
      <c r="AG35" s="737" t="str">
        <f t="shared" si="4"/>
        <v/>
      </c>
      <c r="AH35" s="738" t="s">
        <v>262</v>
      </c>
      <c r="AI35" s="739" t="str">
        <f t="shared" si="0"/>
        <v/>
      </c>
      <c r="AK35" s="757" t="str">
        <f t="shared" si="5"/>
        <v>○</v>
      </c>
      <c r="AL35" s="758" t="str">
        <f t="shared" si="6"/>
        <v/>
      </c>
      <c r="AM35" s="759"/>
      <c r="AN35" s="759"/>
      <c r="AO35" s="759"/>
      <c r="AP35" s="759"/>
      <c r="AQ35" s="759"/>
      <c r="AR35" s="759"/>
      <c r="AS35" s="759"/>
      <c r="AT35" s="759"/>
      <c r="AU35" s="760"/>
    </row>
    <row r="36" spans="1:47" ht="33" customHeight="1" thickBot="1">
      <c r="A36" s="726">
        <f t="shared" si="3"/>
        <v>25</v>
      </c>
      <c r="B36" s="727" t="str">
        <f>IF(基本情報入力シート!C68="","",基本情報入力シート!C68)</f>
        <v/>
      </c>
      <c r="C36" s="728" t="str">
        <f>IF(基本情報入力シート!D68="","",基本情報入力シート!D68)</f>
        <v/>
      </c>
      <c r="D36" s="728" t="str">
        <f>IF(基本情報入力シート!E68="","",基本情報入力シート!E68)</f>
        <v/>
      </c>
      <c r="E36" s="728" t="str">
        <f>IF(基本情報入力シート!F68="","",基本情報入力シート!F68)</f>
        <v/>
      </c>
      <c r="F36" s="728" t="str">
        <f>IF(基本情報入力シート!G68="","",基本情報入力シート!G68)</f>
        <v/>
      </c>
      <c r="G36" s="728" t="str">
        <f>IF(基本情報入力シート!H68="","",基本情報入力シート!H68)</f>
        <v/>
      </c>
      <c r="H36" s="728" t="str">
        <f>IF(基本情報入力シート!I68="","",基本情報入力シート!I68)</f>
        <v/>
      </c>
      <c r="I36" s="728" t="str">
        <f>IF(基本情報入力シート!J68="","",基本情報入力シート!J68)</f>
        <v/>
      </c>
      <c r="J36" s="728" t="str">
        <f>IF(基本情報入力シート!K68="","",基本情報入力シート!K68)</f>
        <v/>
      </c>
      <c r="K36" s="729" t="str">
        <f>IF(基本情報入力シート!L68="","",基本情報入力シート!L68)</f>
        <v/>
      </c>
      <c r="L36" s="726" t="str">
        <f>IF(基本情報入力シート!M68="","",基本情報入力シート!M68)</f>
        <v/>
      </c>
      <c r="M36" s="726" t="str">
        <f>IF(基本情報入力シート!R68="","",基本情報入力シート!R68)</f>
        <v/>
      </c>
      <c r="N36" s="726" t="str">
        <f>IF(基本情報入力シート!W68="","",基本情報入力シート!W68)</f>
        <v/>
      </c>
      <c r="O36" s="726" t="str">
        <f>IF(基本情報入力シート!X68="","",基本情報入力シート!X68)</f>
        <v/>
      </c>
      <c r="P36" s="730" t="str">
        <f>IF(基本情報入力シート!Y68="","",基本情報入力シート!Y68)</f>
        <v/>
      </c>
      <c r="Q36" s="731" t="str">
        <f>IF(基本情報入力シート!Z68="","",基本情報入力シート!Z68)</f>
        <v/>
      </c>
      <c r="R36" s="755" t="str">
        <f>IF(基本情報入力シート!AA68="","",基本情報入力シート!AA68)</f>
        <v/>
      </c>
      <c r="S36" s="171"/>
      <c r="T36" s="169"/>
      <c r="U36" s="756" t="str">
        <f>IF(P36="","",VLOOKUP(P36,数式用!$A$5:$I$28,MATCH(T36,数式用!$H$4:$I$4,0)+7,0))</f>
        <v/>
      </c>
      <c r="V36" s="173"/>
      <c r="W36" s="734" t="s">
        <v>257</v>
      </c>
      <c r="X36" s="170"/>
      <c r="Y36" s="735" t="s">
        <v>258</v>
      </c>
      <c r="Z36" s="170"/>
      <c r="AA36" s="735" t="s">
        <v>259</v>
      </c>
      <c r="AB36" s="170"/>
      <c r="AC36" s="735" t="s">
        <v>258</v>
      </c>
      <c r="AD36" s="170"/>
      <c r="AE36" s="735" t="s">
        <v>260</v>
      </c>
      <c r="AF36" s="736" t="s">
        <v>261</v>
      </c>
      <c r="AG36" s="737" t="str">
        <f t="shared" si="4"/>
        <v/>
      </c>
      <c r="AH36" s="738" t="s">
        <v>262</v>
      </c>
      <c r="AI36" s="739" t="str">
        <f t="shared" si="0"/>
        <v/>
      </c>
      <c r="AK36" s="757" t="str">
        <f t="shared" si="5"/>
        <v>○</v>
      </c>
      <c r="AL36" s="758" t="str">
        <f t="shared" si="6"/>
        <v/>
      </c>
      <c r="AM36" s="759"/>
      <c r="AN36" s="759"/>
      <c r="AO36" s="759"/>
      <c r="AP36" s="759"/>
      <c r="AQ36" s="759"/>
      <c r="AR36" s="759"/>
      <c r="AS36" s="759"/>
      <c r="AT36" s="759"/>
      <c r="AU36" s="760"/>
    </row>
    <row r="37" spans="1:47" ht="33" customHeight="1" thickBot="1">
      <c r="A37" s="726">
        <f t="shared" si="3"/>
        <v>26</v>
      </c>
      <c r="B37" s="727" t="str">
        <f>IF(基本情報入力シート!C69="","",基本情報入力シート!C69)</f>
        <v/>
      </c>
      <c r="C37" s="728" t="str">
        <f>IF(基本情報入力シート!D69="","",基本情報入力シート!D69)</f>
        <v/>
      </c>
      <c r="D37" s="728" t="str">
        <f>IF(基本情報入力シート!E69="","",基本情報入力シート!E69)</f>
        <v/>
      </c>
      <c r="E37" s="728" t="str">
        <f>IF(基本情報入力シート!F69="","",基本情報入力シート!F69)</f>
        <v/>
      </c>
      <c r="F37" s="728" t="str">
        <f>IF(基本情報入力シート!G69="","",基本情報入力シート!G69)</f>
        <v/>
      </c>
      <c r="G37" s="728" t="str">
        <f>IF(基本情報入力シート!H69="","",基本情報入力シート!H69)</f>
        <v/>
      </c>
      <c r="H37" s="728" t="str">
        <f>IF(基本情報入力シート!I69="","",基本情報入力シート!I69)</f>
        <v/>
      </c>
      <c r="I37" s="728" t="str">
        <f>IF(基本情報入力シート!J69="","",基本情報入力シート!J69)</f>
        <v/>
      </c>
      <c r="J37" s="728" t="str">
        <f>IF(基本情報入力シート!K69="","",基本情報入力シート!K69)</f>
        <v/>
      </c>
      <c r="K37" s="729" t="str">
        <f>IF(基本情報入力シート!L69="","",基本情報入力シート!L69)</f>
        <v/>
      </c>
      <c r="L37" s="726" t="str">
        <f>IF(基本情報入力シート!M69="","",基本情報入力シート!M69)</f>
        <v/>
      </c>
      <c r="M37" s="726" t="str">
        <f>IF(基本情報入力シート!R69="","",基本情報入力シート!R69)</f>
        <v/>
      </c>
      <c r="N37" s="726" t="str">
        <f>IF(基本情報入力シート!W69="","",基本情報入力シート!W69)</f>
        <v/>
      </c>
      <c r="O37" s="726" t="str">
        <f>IF(基本情報入力シート!X69="","",基本情報入力シート!X69)</f>
        <v/>
      </c>
      <c r="P37" s="730" t="str">
        <f>IF(基本情報入力シート!Y69="","",基本情報入力シート!Y69)</f>
        <v/>
      </c>
      <c r="Q37" s="731" t="str">
        <f>IF(基本情報入力シート!Z69="","",基本情報入力シート!Z69)</f>
        <v/>
      </c>
      <c r="R37" s="755" t="str">
        <f>IF(基本情報入力シート!AA69="","",基本情報入力シート!AA69)</f>
        <v/>
      </c>
      <c r="S37" s="171"/>
      <c r="T37" s="169"/>
      <c r="U37" s="756" t="str">
        <f>IF(P37="","",VLOOKUP(P37,数式用!$A$5:$I$28,MATCH(T37,数式用!$H$4:$I$4,0)+7,0))</f>
        <v/>
      </c>
      <c r="V37" s="173"/>
      <c r="W37" s="734" t="s">
        <v>257</v>
      </c>
      <c r="X37" s="170"/>
      <c r="Y37" s="735" t="s">
        <v>258</v>
      </c>
      <c r="Z37" s="170"/>
      <c r="AA37" s="735" t="s">
        <v>259</v>
      </c>
      <c r="AB37" s="170"/>
      <c r="AC37" s="735" t="s">
        <v>258</v>
      </c>
      <c r="AD37" s="170"/>
      <c r="AE37" s="735" t="s">
        <v>260</v>
      </c>
      <c r="AF37" s="736" t="s">
        <v>261</v>
      </c>
      <c r="AG37" s="737" t="str">
        <f t="shared" si="4"/>
        <v/>
      </c>
      <c r="AH37" s="738" t="s">
        <v>262</v>
      </c>
      <c r="AI37" s="739" t="str">
        <f t="shared" si="0"/>
        <v/>
      </c>
      <c r="AK37" s="757" t="str">
        <f t="shared" si="5"/>
        <v>○</v>
      </c>
      <c r="AL37" s="758" t="str">
        <f t="shared" si="6"/>
        <v/>
      </c>
      <c r="AM37" s="759"/>
      <c r="AN37" s="759"/>
      <c r="AO37" s="759"/>
      <c r="AP37" s="759"/>
      <c r="AQ37" s="759"/>
      <c r="AR37" s="759"/>
      <c r="AS37" s="759"/>
      <c r="AT37" s="759"/>
      <c r="AU37" s="760"/>
    </row>
    <row r="38" spans="1:47" ht="33" customHeight="1" thickBot="1">
      <c r="A38" s="726">
        <f t="shared" si="3"/>
        <v>27</v>
      </c>
      <c r="B38" s="727" t="str">
        <f>IF(基本情報入力シート!C70="","",基本情報入力シート!C70)</f>
        <v/>
      </c>
      <c r="C38" s="728" t="str">
        <f>IF(基本情報入力シート!D70="","",基本情報入力シート!D70)</f>
        <v/>
      </c>
      <c r="D38" s="728" t="str">
        <f>IF(基本情報入力シート!E70="","",基本情報入力シート!E70)</f>
        <v/>
      </c>
      <c r="E38" s="728" t="str">
        <f>IF(基本情報入力シート!F70="","",基本情報入力シート!F70)</f>
        <v/>
      </c>
      <c r="F38" s="728" t="str">
        <f>IF(基本情報入力シート!G70="","",基本情報入力シート!G70)</f>
        <v/>
      </c>
      <c r="G38" s="728" t="str">
        <f>IF(基本情報入力シート!H70="","",基本情報入力シート!H70)</f>
        <v/>
      </c>
      <c r="H38" s="728" t="str">
        <f>IF(基本情報入力シート!I70="","",基本情報入力シート!I70)</f>
        <v/>
      </c>
      <c r="I38" s="728" t="str">
        <f>IF(基本情報入力シート!J70="","",基本情報入力シート!J70)</f>
        <v/>
      </c>
      <c r="J38" s="728" t="str">
        <f>IF(基本情報入力シート!K70="","",基本情報入力シート!K70)</f>
        <v/>
      </c>
      <c r="K38" s="729" t="str">
        <f>IF(基本情報入力シート!L70="","",基本情報入力シート!L70)</f>
        <v/>
      </c>
      <c r="L38" s="726" t="str">
        <f>IF(基本情報入力シート!M70="","",基本情報入力シート!M70)</f>
        <v/>
      </c>
      <c r="M38" s="726" t="str">
        <f>IF(基本情報入力シート!R70="","",基本情報入力シート!R70)</f>
        <v/>
      </c>
      <c r="N38" s="726" t="str">
        <f>IF(基本情報入力シート!W70="","",基本情報入力シート!W70)</f>
        <v/>
      </c>
      <c r="O38" s="726" t="str">
        <f>IF(基本情報入力シート!X70="","",基本情報入力シート!X70)</f>
        <v/>
      </c>
      <c r="P38" s="730" t="str">
        <f>IF(基本情報入力シート!Y70="","",基本情報入力シート!Y70)</f>
        <v/>
      </c>
      <c r="Q38" s="731" t="str">
        <f>IF(基本情報入力シート!Z70="","",基本情報入力シート!Z70)</f>
        <v/>
      </c>
      <c r="R38" s="755" t="str">
        <f>IF(基本情報入力シート!AA70="","",基本情報入力シート!AA70)</f>
        <v/>
      </c>
      <c r="S38" s="171"/>
      <c r="T38" s="169"/>
      <c r="U38" s="756" t="str">
        <f>IF(P38="","",VLOOKUP(P38,数式用!$A$5:$I$28,MATCH(T38,数式用!$H$4:$I$4,0)+7,0))</f>
        <v/>
      </c>
      <c r="V38" s="173"/>
      <c r="W38" s="734" t="s">
        <v>257</v>
      </c>
      <c r="X38" s="170"/>
      <c r="Y38" s="735" t="s">
        <v>258</v>
      </c>
      <c r="Z38" s="170"/>
      <c r="AA38" s="735" t="s">
        <v>259</v>
      </c>
      <c r="AB38" s="170"/>
      <c r="AC38" s="735" t="s">
        <v>258</v>
      </c>
      <c r="AD38" s="170"/>
      <c r="AE38" s="735" t="s">
        <v>260</v>
      </c>
      <c r="AF38" s="736" t="s">
        <v>261</v>
      </c>
      <c r="AG38" s="737" t="str">
        <f t="shared" si="4"/>
        <v/>
      </c>
      <c r="AH38" s="738" t="s">
        <v>262</v>
      </c>
      <c r="AI38" s="739" t="str">
        <f t="shared" si="0"/>
        <v/>
      </c>
      <c r="AK38" s="757" t="str">
        <f t="shared" si="5"/>
        <v>○</v>
      </c>
      <c r="AL38" s="758" t="str">
        <f t="shared" si="6"/>
        <v/>
      </c>
      <c r="AM38" s="759"/>
      <c r="AN38" s="759"/>
      <c r="AO38" s="759"/>
      <c r="AP38" s="759"/>
      <c r="AQ38" s="759"/>
      <c r="AR38" s="759"/>
      <c r="AS38" s="759"/>
      <c r="AT38" s="759"/>
      <c r="AU38" s="760"/>
    </row>
    <row r="39" spans="1:47" ht="33" customHeight="1" thickBot="1">
      <c r="A39" s="726">
        <f t="shared" si="3"/>
        <v>28</v>
      </c>
      <c r="B39" s="727" t="str">
        <f>IF(基本情報入力シート!C71="","",基本情報入力シート!C71)</f>
        <v/>
      </c>
      <c r="C39" s="728" t="str">
        <f>IF(基本情報入力シート!D71="","",基本情報入力シート!D71)</f>
        <v/>
      </c>
      <c r="D39" s="728" t="str">
        <f>IF(基本情報入力シート!E71="","",基本情報入力シート!E71)</f>
        <v/>
      </c>
      <c r="E39" s="728" t="str">
        <f>IF(基本情報入力シート!F71="","",基本情報入力シート!F71)</f>
        <v/>
      </c>
      <c r="F39" s="728" t="str">
        <f>IF(基本情報入力シート!G71="","",基本情報入力シート!G71)</f>
        <v/>
      </c>
      <c r="G39" s="728" t="str">
        <f>IF(基本情報入力シート!H71="","",基本情報入力シート!H71)</f>
        <v/>
      </c>
      <c r="H39" s="728" t="str">
        <f>IF(基本情報入力シート!I71="","",基本情報入力シート!I71)</f>
        <v/>
      </c>
      <c r="I39" s="728" t="str">
        <f>IF(基本情報入力シート!J71="","",基本情報入力シート!J71)</f>
        <v/>
      </c>
      <c r="J39" s="728" t="str">
        <f>IF(基本情報入力シート!K71="","",基本情報入力シート!K71)</f>
        <v/>
      </c>
      <c r="K39" s="729" t="str">
        <f>IF(基本情報入力シート!L71="","",基本情報入力シート!L71)</f>
        <v/>
      </c>
      <c r="L39" s="726" t="str">
        <f>IF(基本情報入力シート!M71="","",基本情報入力シート!M71)</f>
        <v/>
      </c>
      <c r="M39" s="726" t="str">
        <f>IF(基本情報入力シート!R71="","",基本情報入力シート!R71)</f>
        <v/>
      </c>
      <c r="N39" s="726" t="str">
        <f>IF(基本情報入力シート!W71="","",基本情報入力シート!W71)</f>
        <v/>
      </c>
      <c r="O39" s="726" t="str">
        <f>IF(基本情報入力シート!X71="","",基本情報入力シート!X71)</f>
        <v/>
      </c>
      <c r="P39" s="730" t="str">
        <f>IF(基本情報入力シート!Y71="","",基本情報入力シート!Y71)</f>
        <v/>
      </c>
      <c r="Q39" s="731" t="str">
        <f>IF(基本情報入力シート!Z71="","",基本情報入力シート!Z71)</f>
        <v/>
      </c>
      <c r="R39" s="755" t="str">
        <f>IF(基本情報入力シート!AA71="","",基本情報入力シート!AA71)</f>
        <v/>
      </c>
      <c r="S39" s="171"/>
      <c r="T39" s="169"/>
      <c r="U39" s="756" t="str">
        <f>IF(P39="","",VLOOKUP(P39,数式用!$A$5:$I$28,MATCH(T39,数式用!$H$4:$I$4,0)+7,0))</f>
        <v/>
      </c>
      <c r="V39" s="173"/>
      <c r="W39" s="734" t="s">
        <v>257</v>
      </c>
      <c r="X39" s="170"/>
      <c r="Y39" s="735" t="s">
        <v>258</v>
      </c>
      <c r="Z39" s="170"/>
      <c r="AA39" s="735" t="s">
        <v>259</v>
      </c>
      <c r="AB39" s="170"/>
      <c r="AC39" s="735" t="s">
        <v>258</v>
      </c>
      <c r="AD39" s="170"/>
      <c r="AE39" s="735" t="s">
        <v>260</v>
      </c>
      <c r="AF39" s="736" t="s">
        <v>261</v>
      </c>
      <c r="AG39" s="737" t="str">
        <f t="shared" si="4"/>
        <v/>
      </c>
      <c r="AH39" s="738" t="s">
        <v>262</v>
      </c>
      <c r="AI39" s="739" t="str">
        <f t="shared" si="0"/>
        <v/>
      </c>
      <c r="AK39" s="757" t="str">
        <f t="shared" si="5"/>
        <v>○</v>
      </c>
      <c r="AL39" s="758" t="str">
        <f t="shared" si="6"/>
        <v/>
      </c>
      <c r="AM39" s="759"/>
      <c r="AN39" s="759"/>
      <c r="AO39" s="759"/>
      <c r="AP39" s="759"/>
      <c r="AQ39" s="759"/>
      <c r="AR39" s="759"/>
      <c r="AS39" s="759"/>
      <c r="AT39" s="759"/>
      <c r="AU39" s="760"/>
    </row>
    <row r="40" spans="1:47" ht="33" customHeight="1" thickBot="1">
      <c r="A40" s="726">
        <f t="shared" si="3"/>
        <v>29</v>
      </c>
      <c r="B40" s="727" t="str">
        <f>IF(基本情報入力シート!C72="","",基本情報入力シート!C72)</f>
        <v/>
      </c>
      <c r="C40" s="728" t="str">
        <f>IF(基本情報入力シート!D72="","",基本情報入力シート!D72)</f>
        <v/>
      </c>
      <c r="D40" s="728" t="str">
        <f>IF(基本情報入力シート!E72="","",基本情報入力シート!E72)</f>
        <v/>
      </c>
      <c r="E40" s="728" t="str">
        <f>IF(基本情報入力シート!F72="","",基本情報入力シート!F72)</f>
        <v/>
      </c>
      <c r="F40" s="728" t="str">
        <f>IF(基本情報入力シート!G72="","",基本情報入力シート!G72)</f>
        <v/>
      </c>
      <c r="G40" s="728" t="str">
        <f>IF(基本情報入力シート!H72="","",基本情報入力シート!H72)</f>
        <v/>
      </c>
      <c r="H40" s="728" t="str">
        <f>IF(基本情報入力シート!I72="","",基本情報入力シート!I72)</f>
        <v/>
      </c>
      <c r="I40" s="728" t="str">
        <f>IF(基本情報入力シート!J72="","",基本情報入力シート!J72)</f>
        <v/>
      </c>
      <c r="J40" s="728" t="str">
        <f>IF(基本情報入力シート!K72="","",基本情報入力シート!K72)</f>
        <v/>
      </c>
      <c r="K40" s="729" t="str">
        <f>IF(基本情報入力シート!L72="","",基本情報入力シート!L72)</f>
        <v/>
      </c>
      <c r="L40" s="726" t="str">
        <f>IF(基本情報入力シート!M72="","",基本情報入力シート!M72)</f>
        <v/>
      </c>
      <c r="M40" s="726" t="str">
        <f>IF(基本情報入力シート!R72="","",基本情報入力シート!R72)</f>
        <v/>
      </c>
      <c r="N40" s="726" t="str">
        <f>IF(基本情報入力シート!W72="","",基本情報入力シート!W72)</f>
        <v/>
      </c>
      <c r="O40" s="726" t="str">
        <f>IF(基本情報入力シート!X72="","",基本情報入力シート!X72)</f>
        <v/>
      </c>
      <c r="P40" s="730" t="str">
        <f>IF(基本情報入力シート!Y72="","",基本情報入力シート!Y72)</f>
        <v/>
      </c>
      <c r="Q40" s="731" t="str">
        <f>IF(基本情報入力シート!Z72="","",基本情報入力シート!Z72)</f>
        <v/>
      </c>
      <c r="R40" s="755" t="str">
        <f>IF(基本情報入力シート!AA72="","",基本情報入力シート!AA72)</f>
        <v/>
      </c>
      <c r="S40" s="171"/>
      <c r="T40" s="169"/>
      <c r="U40" s="756" t="str">
        <f>IF(P40="","",VLOOKUP(P40,数式用!$A$5:$I$28,MATCH(T40,数式用!$H$4:$I$4,0)+7,0))</f>
        <v/>
      </c>
      <c r="V40" s="173"/>
      <c r="W40" s="734" t="s">
        <v>257</v>
      </c>
      <c r="X40" s="170"/>
      <c r="Y40" s="735" t="s">
        <v>258</v>
      </c>
      <c r="Z40" s="170"/>
      <c r="AA40" s="735" t="s">
        <v>259</v>
      </c>
      <c r="AB40" s="170"/>
      <c r="AC40" s="735" t="s">
        <v>258</v>
      </c>
      <c r="AD40" s="170"/>
      <c r="AE40" s="735" t="s">
        <v>260</v>
      </c>
      <c r="AF40" s="736" t="s">
        <v>261</v>
      </c>
      <c r="AG40" s="737" t="str">
        <f t="shared" si="4"/>
        <v/>
      </c>
      <c r="AH40" s="738" t="s">
        <v>262</v>
      </c>
      <c r="AI40" s="739" t="str">
        <f t="shared" si="0"/>
        <v/>
      </c>
      <c r="AK40" s="757" t="str">
        <f t="shared" si="5"/>
        <v>○</v>
      </c>
      <c r="AL40" s="758" t="str">
        <f t="shared" si="6"/>
        <v/>
      </c>
      <c r="AM40" s="759"/>
      <c r="AN40" s="759"/>
      <c r="AO40" s="759"/>
      <c r="AP40" s="759"/>
      <c r="AQ40" s="759"/>
      <c r="AR40" s="759"/>
      <c r="AS40" s="759"/>
      <c r="AT40" s="759"/>
      <c r="AU40" s="760"/>
    </row>
    <row r="41" spans="1:47" ht="33" customHeight="1" thickBot="1">
      <c r="A41" s="726">
        <f t="shared" si="3"/>
        <v>30</v>
      </c>
      <c r="B41" s="727" t="str">
        <f>IF(基本情報入力シート!C73="","",基本情報入力シート!C73)</f>
        <v/>
      </c>
      <c r="C41" s="728" t="str">
        <f>IF(基本情報入力シート!D73="","",基本情報入力シート!D73)</f>
        <v/>
      </c>
      <c r="D41" s="728" t="str">
        <f>IF(基本情報入力シート!E73="","",基本情報入力シート!E73)</f>
        <v/>
      </c>
      <c r="E41" s="728" t="str">
        <f>IF(基本情報入力シート!F73="","",基本情報入力シート!F73)</f>
        <v/>
      </c>
      <c r="F41" s="728" t="str">
        <f>IF(基本情報入力シート!G73="","",基本情報入力シート!G73)</f>
        <v/>
      </c>
      <c r="G41" s="728" t="str">
        <f>IF(基本情報入力シート!H73="","",基本情報入力シート!H73)</f>
        <v/>
      </c>
      <c r="H41" s="728" t="str">
        <f>IF(基本情報入力シート!I73="","",基本情報入力シート!I73)</f>
        <v/>
      </c>
      <c r="I41" s="728" t="str">
        <f>IF(基本情報入力シート!J73="","",基本情報入力シート!J73)</f>
        <v/>
      </c>
      <c r="J41" s="728" t="str">
        <f>IF(基本情報入力シート!K73="","",基本情報入力シート!K73)</f>
        <v/>
      </c>
      <c r="K41" s="729" t="str">
        <f>IF(基本情報入力シート!L73="","",基本情報入力シート!L73)</f>
        <v/>
      </c>
      <c r="L41" s="726" t="str">
        <f>IF(基本情報入力シート!M73="","",基本情報入力シート!M73)</f>
        <v/>
      </c>
      <c r="M41" s="726" t="str">
        <f>IF(基本情報入力シート!R73="","",基本情報入力シート!R73)</f>
        <v/>
      </c>
      <c r="N41" s="726" t="str">
        <f>IF(基本情報入力シート!W73="","",基本情報入力シート!W73)</f>
        <v/>
      </c>
      <c r="O41" s="726" t="str">
        <f>IF(基本情報入力シート!X73="","",基本情報入力シート!X73)</f>
        <v/>
      </c>
      <c r="P41" s="730" t="str">
        <f>IF(基本情報入力シート!Y73="","",基本情報入力シート!Y73)</f>
        <v/>
      </c>
      <c r="Q41" s="731" t="str">
        <f>IF(基本情報入力シート!Z73="","",基本情報入力シート!Z73)</f>
        <v/>
      </c>
      <c r="R41" s="755" t="str">
        <f>IF(基本情報入力シート!AA73="","",基本情報入力シート!AA73)</f>
        <v/>
      </c>
      <c r="S41" s="171"/>
      <c r="T41" s="169"/>
      <c r="U41" s="756" t="str">
        <f>IF(P41="","",VLOOKUP(P41,数式用!$A$5:$I$28,MATCH(T41,数式用!$H$4:$I$4,0)+7,0))</f>
        <v/>
      </c>
      <c r="V41" s="173"/>
      <c r="W41" s="734" t="s">
        <v>257</v>
      </c>
      <c r="X41" s="170"/>
      <c r="Y41" s="735" t="s">
        <v>258</v>
      </c>
      <c r="Z41" s="170"/>
      <c r="AA41" s="735" t="s">
        <v>259</v>
      </c>
      <c r="AB41" s="170"/>
      <c r="AC41" s="735" t="s">
        <v>258</v>
      </c>
      <c r="AD41" s="170"/>
      <c r="AE41" s="735" t="s">
        <v>260</v>
      </c>
      <c r="AF41" s="736" t="s">
        <v>261</v>
      </c>
      <c r="AG41" s="737" t="str">
        <f t="shared" si="4"/>
        <v/>
      </c>
      <c r="AH41" s="738" t="s">
        <v>262</v>
      </c>
      <c r="AI41" s="739" t="str">
        <f t="shared" si="0"/>
        <v/>
      </c>
      <c r="AK41" s="757" t="str">
        <f t="shared" si="5"/>
        <v>○</v>
      </c>
      <c r="AL41" s="758" t="str">
        <f t="shared" si="6"/>
        <v/>
      </c>
      <c r="AM41" s="759"/>
      <c r="AN41" s="759"/>
      <c r="AO41" s="759"/>
      <c r="AP41" s="759"/>
      <c r="AQ41" s="759"/>
      <c r="AR41" s="759"/>
      <c r="AS41" s="759"/>
      <c r="AT41" s="759"/>
      <c r="AU41" s="760"/>
    </row>
    <row r="42" spans="1:47" ht="33" customHeight="1" thickBot="1">
      <c r="A42" s="726">
        <f t="shared" si="3"/>
        <v>31</v>
      </c>
      <c r="B42" s="727" t="str">
        <f>IF(基本情報入力シート!C74="","",基本情報入力シート!C74)</f>
        <v/>
      </c>
      <c r="C42" s="728" t="str">
        <f>IF(基本情報入力シート!D74="","",基本情報入力シート!D74)</f>
        <v/>
      </c>
      <c r="D42" s="728" t="str">
        <f>IF(基本情報入力シート!E74="","",基本情報入力シート!E74)</f>
        <v/>
      </c>
      <c r="E42" s="728" t="str">
        <f>IF(基本情報入力シート!F74="","",基本情報入力シート!F74)</f>
        <v/>
      </c>
      <c r="F42" s="728" t="str">
        <f>IF(基本情報入力シート!G74="","",基本情報入力シート!G74)</f>
        <v/>
      </c>
      <c r="G42" s="728" t="str">
        <f>IF(基本情報入力シート!H74="","",基本情報入力シート!H74)</f>
        <v/>
      </c>
      <c r="H42" s="728" t="str">
        <f>IF(基本情報入力シート!I74="","",基本情報入力シート!I74)</f>
        <v/>
      </c>
      <c r="I42" s="728" t="str">
        <f>IF(基本情報入力シート!J74="","",基本情報入力シート!J74)</f>
        <v/>
      </c>
      <c r="J42" s="728" t="str">
        <f>IF(基本情報入力シート!K74="","",基本情報入力シート!K74)</f>
        <v/>
      </c>
      <c r="K42" s="729" t="str">
        <f>IF(基本情報入力シート!L74="","",基本情報入力シート!L74)</f>
        <v/>
      </c>
      <c r="L42" s="726" t="str">
        <f>IF(基本情報入力シート!M74="","",基本情報入力シート!M74)</f>
        <v/>
      </c>
      <c r="M42" s="726" t="str">
        <f>IF(基本情報入力シート!R74="","",基本情報入力シート!R74)</f>
        <v/>
      </c>
      <c r="N42" s="726" t="str">
        <f>IF(基本情報入力シート!W74="","",基本情報入力シート!W74)</f>
        <v/>
      </c>
      <c r="O42" s="726" t="str">
        <f>IF(基本情報入力シート!X74="","",基本情報入力シート!X74)</f>
        <v/>
      </c>
      <c r="P42" s="730" t="str">
        <f>IF(基本情報入力シート!Y74="","",基本情報入力シート!Y74)</f>
        <v/>
      </c>
      <c r="Q42" s="731" t="str">
        <f>IF(基本情報入力シート!Z74="","",基本情報入力シート!Z74)</f>
        <v/>
      </c>
      <c r="R42" s="755" t="str">
        <f>IF(基本情報入力シート!AA74="","",基本情報入力シート!AA74)</f>
        <v/>
      </c>
      <c r="S42" s="171"/>
      <c r="T42" s="169"/>
      <c r="U42" s="756" t="str">
        <f>IF(P42="","",VLOOKUP(P42,数式用!$A$5:$I$28,MATCH(T42,数式用!$H$4:$I$4,0)+7,0))</f>
        <v/>
      </c>
      <c r="V42" s="173"/>
      <c r="W42" s="734" t="s">
        <v>257</v>
      </c>
      <c r="X42" s="170"/>
      <c r="Y42" s="735" t="s">
        <v>258</v>
      </c>
      <c r="Z42" s="170"/>
      <c r="AA42" s="735" t="s">
        <v>259</v>
      </c>
      <c r="AB42" s="170"/>
      <c r="AC42" s="735" t="s">
        <v>258</v>
      </c>
      <c r="AD42" s="170"/>
      <c r="AE42" s="735" t="s">
        <v>260</v>
      </c>
      <c r="AF42" s="736" t="s">
        <v>261</v>
      </c>
      <c r="AG42" s="737" t="str">
        <f t="shared" si="4"/>
        <v/>
      </c>
      <c r="AH42" s="738" t="s">
        <v>262</v>
      </c>
      <c r="AI42" s="739" t="str">
        <f t="shared" si="0"/>
        <v/>
      </c>
      <c r="AK42" s="757" t="str">
        <f t="shared" si="5"/>
        <v>○</v>
      </c>
      <c r="AL42" s="758" t="str">
        <f t="shared" si="6"/>
        <v/>
      </c>
      <c r="AM42" s="759"/>
      <c r="AN42" s="759"/>
      <c r="AO42" s="759"/>
      <c r="AP42" s="759"/>
      <c r="AQ42" s="759"/>
      <c r="AR42" s="759"/>
      <c r="AS42" s="759"/>
      <c r="AT42" s="759"/>
      <c r="AU42" s="760"/>
    </row>
    <row r="43" spans="1:47" ht="33" customHeight="1" thickBot="1">
      <c r="A43" s="726">
        <f t="shared" si="3"/>
        <v>32</v>
      </c>
      <c r="B43" s="727" t="str">
        <f>IF(基本情報入力シート!C75="","",基本情報入力シート!C75)</f>
        <v/>
      </c>
      <c r="C43" s="728" t="str">
        <f>IF(基本情報入力シート!D75="","",基本情報入力シート!D75)</f>
        <v/>
      </c>
      <c r="D43" s="728" t="str">
        <f>IF(基本情報入力シート!E75="","",基本情報入力シート!E75)</f>
        <v/>
      </c>
      <c r="E43" s="728" t="str">
        <f>IF(基本情報入力シート!F75="","",基本情報入力シート!F75)</f>
        <v/>
      </c>
      <c r="F43" s="728" t="str">
        <f>IF(基本情報入力シート!G75="","",基本情報入力シート!G75)</f>
        <v/>
      </c>
      <c r="G43" s="728" t="str">
        <f>IF(基本情報入力シート!H75="","",基本情報入力シート!H75)</f>
        <v/>
      </c>
      <c r="H43" s="728" t="str">
        <f>IF(基本情報入力シート!I75="","",基本情報入力シート!I75)</f>
        <v/>
      </c>
      <c r="I43" s="728" t="str">
        <f>IF(基本情報入力シート!J75="","",基本情報入力シート!J75)</f>
        <v/>
      </c>
      <c r="J43" s="728" t="str">
        <f>IF(基本情報入力シート!K75="","",基本情報入力シート!K75)</f>
        <v/>
      </c>
      <c r="K43" s="729" t="str">
        <f>IF(基本情報入力シート!L75="","",基本情報入力シート!L75)</f>
        <v/>
      </c>
      <c r="L43" s="726" t="str">
        <f>IF(基本情報入力シート!M75="","",基本情報入力シート!M75)</f>
        <v/>
      </c>
      <c r="M43" s="726" t="str">
        <f>IF(基本情報入力シート!R75="","",基本情報入力シート!R75)</f>
        <v/>
      </c>
      <c r="N43" s="726" t="str">
        <f>IF(基本情報入力シート!W75="","",基本情報入力シート!W75)</f>
        <v/>
      </c>
      <c r="O43" s="726" t="str">
        <f>IF(基本情報入力シート!X75="","",基本情報入力シート!X75)</f>
        <v/>
      </c>
      <c r="P43" s="730" t="str">
        <f>IF(基本情報入力シート!Y75="","",基本情報入力シート!Y75)</f>
        <v/>
      </c>
      <c r="Q43" s="731" t="str">
        <f>IF(基本情報入力シート!Z75="","",基本情報入力シート!Z75)</f>
        <v/>
      </c>
      <c r="R43" s="755" t="str">
        <f>IF(基本情報入力シート!AA75="","",基本情報入力シート!AA75)</f>
        <v/>
      </c>
      <c r="S43" s="171"/>
      <c r="T43" s="169"/>
      <c r="U43" s="756" t="str">
        <f>IF(P43="","",VLOOKUP(P43,数式用!$A$5:$I$28,MATCH(T43,数式用!$H$4:$I$4,0)+7,0))</f>
        <v/>
      </c>
      <c r="V43" s="173"/>
      <c r="W43" s="734" t="s">
        <v>257</v>
      </c>
      <c r="X43" s="170"/>
      <c r="Y43" s="735" t="s">
        <v>258</v>
      </c>
      <c r="Z43" s="170"/>
      <c r="AA43" s="735" t="s">
        <v>259</v>
      </c>
      <c r="AB43" s="170"/>
      <c r="AC43" s="735" t="s">
        <v>258</v>
      </c>
      <c r="AD43" s="170"/>
      <c r="AE43" s="735" t="s">
        <v>260</v>
      </c>
      <c r="AF43" s="736" t="s">
        <v>261</v>
      </c>
      <c r="AG43" s="737" t="str">
        <f t="shared" si="4"/>
        <v/>
      </c>
      <c r="AH43" s="738" t="s">
        <v>262</v>
      </c>
      <c r="AI43" s="739" t="str">
        <f t="shared" si="0"/>
        <v/>
      </c>
      <c r="AK43" s="757" t="str">
        <f t="shared" si="5"/>
        <v>○</v>
      </c>
      <c r="AL43" s="758" t="str">
        <f t="shared" si="6"/>
        <v/>
      </c>
      <c r="AM43" s="759"/>
      <c r="AN43" s="759"/>
      <c r="AO43" s="759"/>
      <c r="AP43" s="759"/>
      <c r="AQ43" s="759"/>
      <c r="AR43" s="759"/>
      <c r="AS43" s="759"/>
      <c r="AT43" s="759"/>
      <c r="AU43" s="760"/>
    </row>
    <row r="44" spans="1:47" ht="33" customHeight="1" thickBot="1">
      <c r="A44" s="726">
        <f t="shared" si="3"/>
        <v>33</v>
      </c>
      <c r="B44" s="727" t="str">
        <f>IF(基本情報入力シート!C76="","",基本情報入力シート!C76)</f>
        <v/>
      </c>
      <c r="C44" s="728" t="str">
        <f>IF(基本情報入力シート!D76="","",基本情報入力シート!D76)</f>
        <v/>
      </c>
      <c r="D44" s="728" t="str">
        <f>IF(基本情報入力シート!E76="","",基本情報入力シート!E76)</f>
        <v/>
      </c>
      <c r="E44" s="728" t="str">
        <f>IF(基本情報入力シート!F76="","",基本情報入力シート!F76)</f>
        <v/>
      </c>
      <c r="F44" s="728" t="str">
        <f>IF(基本情報入力シート!G76="","",基本情報入力シート!G76)</f>
        <v/>
      </c>
      <c r="G44" s="728" t="str">
        <f>IF(基本情報入力シート!H76="","",基本情報入力シート!H76)</f>
        <v/>
      </c>
      <c r="H44" s="728" t="str">
        <f>IF(基本情報入力シート!I76="","",基本情報入力シート!I76)</f>
        <v/>
      </c>
      <c r="I44" s="728" t="str">
        <f>IF(基本情報入力シート!J76="","",基本情報入力シート!J76)</f>
        <v/>
      </c>
      <c r="J44" s="728" t="str">
        <f>IF(基本情報入力シート!K76="","",基本情報入力シート!K76)</f>
        <v/>
      </c>
      <c r="K44" s="729" t="str">
        <f>IF(基本情報入力シート!L76="","",基本情報入力シート!L76)</f>
        <v/>
      </c>
      <c r="L44" s="726" t="str">
        <f>IF(基本情報入力シート!M76="","",基本情報入力シート!M76)</f>
        <v/>
      </c>
      <c r="M44" s="726" t="str">
        <f>IF(基本情報入力シート!R76="","",基本情報入力シート!R76)</f>
        <v/>
      </c>
      <c r="N44" s="726" t="str">
        <f>IF(基本情報入力シート!W76="","",基本情報入力シート!W76)</f>
        <v/>
      </c>
      <c r="O44" s="726" t="str">
        <f>IF(基本情報入力シート!X76="","",基本情報入力シート!X76)</f>
        <v/>
      </c>
      <c r="P44" s="730" t="str">
        <f>IF(基本情報入力シート!Y76="","",基本情報入力シート!Y76)</f>
        <v/>
      </c>
      <c r="Q44" s="731" t="str">
        <f>IF(基本情報入力シート!Z76="","",基本情報入力シート!Z76)</f>
        <v/>
      </c>
      <c r="R44" s="755" t="str">
        <f>IF(基本情報入力シート!AA76="","",基本情報入力シート!AA76)</f>
        <v/>
      </c>
      <c r="S44" s="171"/>
      <c r="T44" s="169"/>
      <c r="U44" s="756" t="str">
        <f>IF(P44="","",VLOOKUP(P44,数式用!$A$5:$I$28,MATCH(T44,数式用!$H$4:$I$4,0)+7,0))</f>
        <v/>
      </c>
      <c r="V44" s="173"/>
      <c r="W44" s="734" t="s">
        <v>257</v>
      </c>
      <c r="X44" s="170"/>
      <c r="Y44" s="735" t="s">
        <v>258</v>
      </c>
      <c r="Z44" s="170"/>
      <c r="AA44" s="735" t="s">
        <v>259</v>
      </c>
      <c r="AB44" s="170"/>
      <c r="AC44" s="735" t="s">
        <v>258</v>
      </c>
      <c r="AD44" s="170"/>
      <c r="AE44" s="735" t="s">
        <v>260</v>
      </c>
      <c r="AF44" s="736" t="s">
        <v>261</v>
      </c>
      <c r="AG44" s="737" t="str">
        <f t="shared" si="4"/>
        <v/>
      </c>
      <c r="AH44" s="738" t="s">
        <v>262</v>
      </c>
      <c r="AI44" s="739" t="str">
        <f t="shared" ref="AI44:AI75" si="7">IFERROR(ROUNDDOWN(ROUND(Q44*R44,0)*U44,0)*AG44,"")</f>
        <v/>
      </c>
      <c r="AK44" s="757" t="str">
        <f t="shared" si="5"/>
        <v>○</v>
      </c>
      <c r="AL44" s="758" t="str">
        <f t="shared" si="6"/>
        <v/>
      </c>
      <c r="AM44" s="759"/>
      <c r="AN44" s="759"/>
      <c r="AO44" s="759"/>
      <c r="AP44" s="759"/>
      <c r="AQ44" s="759"/>
      <c r="AR44" s="759"/>
      <c r="AS44" s="759"/>
      <c r="AT44" s="759"/>
      <c r="AU44" s="760"/>
    </row>
    <row r="45" spans="1:47" ht="33" customHeight="1" thickBot="1">
      <c r="A45" s="726">
        <f t="shared" si="3"/>
        <v>34</v>
      </c>
      <c r="B45" s="727" t="str">
        <f>IF(基本情報入力シート!C77="","",基本情報入力シート!C77)</f>
        <v/>
      </c>
      <c r="C45" s="728" t="str">
        <f>IF(基本情報入力シート!D77="","",基本情報入力シート!D77)</f>
        <v/>
      </c>
      <c r="D45" s="728" t="str">
        <f>IF(基本情報入力シート!E77="","",基本情報入力シート!E77)</f>
        <v/>
      </c>
      <c r="E45" s="728" t="str">
        <f>IF(基本情報入力シート!F77="","",基本情報入力シート!F77)</f>
        <v/>
      </c>
      <c r="F45" s="728" t="str">
        <f>IF(基本情報入力シート!G77="","",基本情報入力シート!G77)</f>
        <v/>
      </c>
      <c r="G45" s="728" t="str">
        <f>IF(基本情報入力シート!H77="","",基本情報入力シート!H77)</f>
        <v/>
      </c>
      <c r="H45" s="728" t="str">
        <f>IF(基本情報入力シート!I77="","",基本情報入力シート!I77)</f>
        <v/>
      </c>
      <c r="I45" s="728" t="str">
        <f>IF(基本情報入力シート!J77="","",基本情報入力シート!J77)</f>
        <v/>
      </c>
      <c r="J45" s="728" t="str">
        <f>IF(基本情報入力シート!K77="","",基本情報入力シート!K77)</f>
        <v/>
      </c>
      <c r="K45" s="729" t="str">
        <f>IF(基本情報入力シート!L77="","",基本情報入力シート!L77)</f>
        <v/>
      </c>
      <c r="L45" s="726" t="str">
        <f>IF(基本情報入力シート!M77="","",基本情報入力シート!M77)</f>
        <v/>
      </c>
      <c r="M45" s="726" t="str">
        <f>IF(基本情報入力シート!R77="","",基本情報入力シート!R77)</f>
        <v/>
      </c>
      <c r="N45" s="726" t="str">
        <f>IF(基本情報入力シート!W77="","",基本情報入力シート!W77)</f>
        <v/>
      </c>
      <c r="O45" s="726" t="str">
        <f>IF(基本情報入力シート!X77="","",基本情報入力シート!X77)</f>
        <v/>
      </c>
      <c r="P45" s="730" t="str">
        <f>IF(基本情報入力シート!Y77="","",基本情報入力シート!Y77)</f>
        <v/>
      </c>
      <c r="Q45" s="731" t="str">
        <f>IF(基本情報入力シート!Z77="","",基本情報入力シート!Z77)</f>
        <v/>
      </c>
      <c r="R45" s="755" t="str">
        <f>IF(基本情報入力シート!AA77="","",基本情報入力シート!AA77)</f>
        <v/>
      </c>
      <c r="S45" s="171"/>
      <c r="T45" s="169"/>
      <c r="U45" s="756" t="str">
        <f>IF(P45="","",VLOOKUP(P45,数式用!$A$5:$I$28,MATCH(T45,数式用!$H$4:$I$4,0)+7,0))</f>
        <v/>
      </c>
      <c r="V45" s="173"/>
      <c r="W45" s="734" t="s">
        <v>257</v>
      </c>
      <c r="X45" s="170"/>
      <c r="Y45" s="735" t="s">
        <v>258</v>
      </c>
      <c r="Z45" s="170"/>
      <c r="AA45" s="735" t="s">
        <v>259</v>
      </c>
      <c r="AB45" s="170"/>
      <c r="AC45" s="735" t="s">
        <v>258</v>
      </c>
      <c r="AD45" s="170"/>
      <c r="AE45" s="735" t="s">
        <v>260</v>
      </c>
      <c r="AF45" s="736" t="s">
        <v>261</v>
      </c>
      <c r="AG45" s="737" t="str">
        <f t="shared" si="4"/>
        <v/>
      </c>
      <c r="AH45" s="738" t="s">
        <v>262</v>
      </c>
      <c r="AI45" s="739" t="str">
        <f t="shared" si="7"/>
        <v/>
      </c>
      <c r="AK45" s="757" t="str">
        <f t="shared" si="5"/>
        <v>○</v>
      </c>
      <c r="AL45" s="758" t="str">
        <f t="shared" si="6"/>
        <v/>
      </c>
      <c r="AM45" s="759"/>
      <c r="AN45" s="759"/>
      <c r="AO45" s="759"/>
      <c r="AP45" s="759"/>
      <c r="AQ45" s="759"/>
      <c r="AR45" s="759"/>
      <c r="AS45" s="759"/>
      <c r="AT45" s="759"/>
      <c r="AU45" s="760"/>
    </row>
    <row r="46" spans="1:47" ht="33" customHeight="1" thickBot="1">
      <c r="A46" s="726">
        <f t="shared" si="3"/>
        <v>35</v>
      </c>
      <c r="B46" s="727" t="str">
        <f>IF(基本情報入力シート!C78="","",基本情報入力シート!C78)</f>
        <v/>
      </c>
      <c r="C46" s="728" t="str">
        <f>IF(基本情報入力シート!D78="","",基本情報入力シート!D78)</f>
        <v/>
      </c>
      <c r="D46" s="728" t="str">
        <f>IF(基本情報入力シート!E78="","",基本情報入力シート!E78)</f>
        <v/>
      </c>
      <c r="E46" s="728" t="str">
        <f>IF(基本情報入力シート!F78="","",基本情報入力シート!F78)</f>
        <v/>
      </c>
      <c r="F46" s="728" t="str">
        <f>IF(基本情報入力シート!G78="","",基本情報入力シート!G78)</f>
        <v/>
      </c>
      <c r="G46" s="728" t="str">
        <f>IF(基本情報入力シート!H78="","",基本情報入力シート!H78)</f>
        <v/>
      </c>
      <c r="H46" s="728" t="str">
        <f>IF(基本情報入力シート!I78="","",基本情報入力シート!I78)</f>
        <v/>
      </c>
      <c r="I46" s="728" t="str">
        <f>IF(基本情報入力シート!J78="","",基本情報入力シート!J78)</f>
        <v/>
      </c>
      <c r="J46" s="728" t="str">
        <f>IF(基本情報入力シート!K78="","",基本情報入力シート!K78)</f>
        <v/>
      </c>
      <c r="K46" s="729" t="str">
        <f>IF(基本情報入力シート!L78="","",基本情報入力シート!L78)</f>
        <v/>
      </c>
      <c r="L46" s="726" t="str">
        <f>IF(基本情報入力シート!M78="","",基本情報入力シート!M78)</f>
        <v/>
      </c>
      <c r="M46" s="726" t="str">
        <f>IF(基本情報入力シート!R78="","",基本情報入力シート!R78)</f>
        <v/>
      </c>
      <c r="N46" s="726" t="str">
        <f>IF(基本情報入力シート!W78="","",基本情報入力シート!W78)</f>
        <v/>
      </c>
      <c r="O46" s="726" t="str">
        <f>IF(基本情報入力シート!X78="","",基本情報入力シート!X78)</f>
        <v/>
      </c>
      <c r="P46" s="730" t="str">
        <f>IF(基本情報入力シート!Y78="","",基本情報入力シート!Y78)</f>
        <v/>
      </c>
      <c r="Q46" s="731" t="str">
        <f>IF(基本情報入力シート!Z78="","",基本情報入力シート!Z78)</f>
        <v/>
      </c>
      <c r="R46" s="755" t="str">
        <f>IF(基本情報入力シート!AA78="","",基本情報入力シート!AA78)</f>
        <v/>
      </c>
      <c r="S46" s="171"/>
      <c r="T46" s="169"/>
      <c r="U46" s="756" t="str">
        <f>IF(P46="","",VLOOKUP(P46,数式用!$A$5:$I$28,MATCH(T46,数式用!$H$4:$I$4,0)+7,0))</f>
        <v/>
      </c>
      <c r="V46" s="173"/>
      <c r="W46" s="734" t="s">
        <v>257</v>
      </c>
      <c r="X46" s="170"/>
      <c r="Y46" s="735" t="s">
        <v>258</v>
      </c>
      <c r="Z46" s="170"/>
      <c r="AA46" s="735" t="s">
        <v>259</v>
      </c>
      <c r="AB46" s="170"/>
      <c r="AC46" s="735" t="s">
        <v>258</v>
      </c>
      <c r="AD46" s="170"/>
      <c r="AE46" s="735" t="s">
        <v>260</v>
      </c>
      <c r="AF46" s="736" t="s">
        <v>261</v>
      </c>
      <c r="AG46" s="737" t="str">
        <f t="shared" si="4"/>
        <v/>
      </c>
      <c r="AH46" s="738" t="s">
        <v>262</v>
      </c>
      <c r="AI46" s="739" t="str">
        <f t="shared" si="7"/>
        <v/>
      </c>
      <c r="AK46" s="757" t="str">
        <f t="shared" si="5"/>
        <v>○</v>
      </c>
      <c r="AL46" s="758" t="str">
        <f t="shared" si="6"/>
        <v/>
      </c>
      <c r="AM46" s="759"/>
      <c r="AN46" s="759"/>
      <c r="AO46" s="759"/>
      <c r="AP46" s="759"/>
      <c r="AQ46" s="759"/>
      <c r="AR46" s="759"/>
      <c r="AS46" s="759"/>
      <c r="AT46" s="759"/>
      <c r="AU46" s="760"/>
    </row>
    <row r="47" spans="1:47" ht="33" customHeight="1" thickBot="1">
      <c r="A47" s="726">
        <f t="shared" si="3"/>
        <v>36</v>
      </c>
      <c r="B47" s="727" t="str">
        <f>IF(基本情報入力シート!C79="","",基本情報入力シート!C79)</f>
        <v/>
      </c>
      <c r="C47" s="728" t="str">
        <f>IF(基本情報入力シート!D79="","",基本情報入力シート!D79)</f>
        <v/>
      </c>
      <c r="D47" s="728" t="str">
        <f>IF(基本情報入力シート!E79="","",基本情報入力シート!E79)</f>
        <v/>
      </c>
      <c r="E47" s="728" t="str">
        <f>IF(基本情報入力シート!F79="","",基本情報入力シート!F79)</f>
        <v/>
      </c>
      <c r="F47" s="728" t="str">
        <f>IF(基本情報入力シート!G79="","",基本情報入力シート!G79)</f>
        <v/>
      </c>
      <c r="G47" s="728" t="str">
        <f>IF(基本情報入力シート!H79="","",基本情報入力シート!H79)</f>
        <v/>
      </c>
      <c r="H47" s="728" t="str">
        <f>IF(基本情報入力シート!I79="","",基本情報入力シート!I79)</f>
        <v/>
      </c>
      <c r="I47" s="728" t="str">
        <f>IF(基本情報入力シート!J79="","",基本情報入力シート!J79)</f>
        <v/>
      </c>
      <c r="J47" s="728" t="str">
        <f>IF(基本情報入力シート!K79="","",基本情報入力シート!K79)</f>
        <v/>
      </c>
      <c r="K47" s="729" t="str">
        <f>IF(基本情報入力シート!L79="","",基本情報入力シート!L79)</f>
        <v/>
      </c>
      <c r="L47" s="726" t="str">
        <f>IF(基本情報入力シート!M79="","",基本情報入力シート!M79)</f>
        <v/>
      </c>
      <c r="M47" s="726" t="str">
        <f>IF(基本情報入力シート!R79="","",基本情報入力シート!R79)</f>
        <v/>
      </c>
      <c r="N47" s="726" t="str">
        <f>IF(基本情報入力シート!W79="","",基本情報入力シート!W79)</f>
        <v/>
      </c>
      <c r="O47" s="726" t="str">
        <f>IF(基本情報入力シート!X79="","",基本情報入力シート!X79)</f>
        <v/>
      </c>
      <c r="P47" s="730" t="str">
        <f>IF(基本情報入力シート!Y79="","",基本情報入力シート!Y79)</f>
        <v/>
      </c>
      <c r="Q47" s="731" t="str">
        <f>IF(基本情報入力シート!Z79="","",基本情報入力シート!Z79)</f>
        <v/>
      </c>
      <c r="R47" s="755" t="str">
        <f>IF(基本情報入力シート!AA79="","",基本情報入力シート!AA79)</f>
        <v/>
      </c>
      <c r="S47" s="171"/>
      <c r="T47" s="169"/>
      <c r="U47" s="756" t="str">
        <f>IF(P47="","",VLOOKUP(P47,数式用!$A$5:$I$28,MATCH(T47,数式用!$H$4:$I$4,0)+7,0))</f>
        <v/>
      </c>
      <c r="V47" s="173"/>
      <c r="W47" s="734" t="s">
        <v>257</v>
      </c>
      <c r="X47" s="170"/>
      <c r="Y47" s="735" t="s">
        <v>258</v>
      </c>
      <c r="Z47" s="170"/>
      <c r="AA47" s="735" t="s">
        <v>259</v>
      </c>
      <c r="AB47" s="170"/>
      <c r="AC47" s="735" t="s">
        <v>258</v>
      </c>
      <c r="AD47" s="170"/>
      <c r="AE47" s="735" t="s">
        <v>260</v>
      </c>
      <c r="AF47" s="736" t="s">
        <v>261</v>
      </c>
      <c r="AG47" s="737" t="str">
        <f t="shared" si="4"/>
        <v/>
      </c>
      <c r="AH47" s="738" t="s">
        <v>262</v>
      </c>
      <c r="AI47" s="739" t="str">
        <f t="shared" si="7"/>
        <v/>
      </c>
      <c r="AK47" s="757" t="str">
        <f t="shared" si="5"/>
        <v>○</v>
      </c>
      <c r="AL47" s="758" t="str">
        <f t="shared" si="6"/>
        <v/>
      </c>
      <c r="AM47" s="759"/>
      <c r="AN47" s="759"/>
      <c r="AO47" s="759"/>
      <c r="AP47" s="759"/>
      <c r="AQ47" s="759"/>
      <c r="AR47" s="759"/>
      <c r="AS47" s="759"/>
      <c r="AT47" s="759"/>
      <c r="AU47" s="760"/>
    </row>
    <row r="48" spans="1:47" ht="33" customHeight="1" thickBot="1">
      <c r="A48" s="726">
        <f t="shared" si="3"/>
        <v>37</v>
      </c>
      <c r="B48" s="727" t="str">
        <f>IF(基本情報入力シート!C80="","",基本情報入力シート!C80)</f>
        <v/>
      </c>
      <c r="C48" s="728" t="str">
        <f>IF(基本情報入力シート!D80="","",基本情報入力シート!D80)</f>
        <v/>
      </c>
      <c r="D48" s="728" t="str">
        <f>IF(基本情報入力シート!E80="","",基本情報入力シート!E80)</f>
        <v/>
      </c>
      <c r="E48" s="728" t="str">
        <f>IF(基本情報入力シート!F80="","",基本情報入力シート!F80)</f>
        <v/>
      </c>
      <c r="F48" s="728" t="str">
        <f>IF(基本情報入力シート!G80="","",基本情報入力シート!G80)</f>
        <v/>
      </c>
      <c r="G48" s="728" t="str">
        <f>IF(基本情報入力シート!H80="","",基本情報入力シート!H80)</f>
        <v/>
      </c>
      <c r="H48" s="728" t="str">
        <f>IF(基本情報入力シート!I80="","",基本情報入力シート!I80)</f>
        <v/>
      </c>
      <c r="I48" s="728" t="str">
        <f>IF(基本情報入力シート!J80="","",基本情報入力シート!J80)</f>
        <v/>
      </c>
      <c r="J48" s="728" t="str">
        <f>IF(基本情報入力シート!K80="","",基本情報入力シート!K80)</f>
        <v/>
      </c>
      <c r="K48" s="729" t="str">
        <f>IF(基本情報入力シート!L80="","",基本情報入力シート!L80)</f>
        <v/>
      </c>
      <c r="L48" s="726" t="str">
        <f>IF(基本情報入力シート!M80="","",基本情報入力シート!M80)</f>
        <v/>
      </c>
      <c r="M48" s="726" t="str">
        <f>IF(基本情報入力シート!R80="","",基本情報入力シート!R80)</f>
        <v/>
      </c>
      <c r="N48" s="726" t="str">
        <f>IF(基本情報入力シート!W80="","",基本情報入力シート!W80)</f>
        <v/>
      </c>
      <c r="O48" s="726" t="str">
        <f>IF(基本情報入力シート!X80="","",基本情報入力シート!X80)</f>
        <v/>
      </c>
      <c r="P48" s="730" t="str">
        <f>IF(基本情報入力シート!Y80="","",基本情報入力シート!Y80)</f>
        <v/>
      </c>
      <c r="Q48" s="731" t="str">
        <f>IF(基本情報入力シート!Z80="","",基本情報入力シート!Z80)</f>
        <v/>
      </c>
      <c r="R48" s="755" t="str">
        <f>IF(基本情報入力シート!AA80="","",基本情報入力シート!AA80)</f>
        <v/>
      </c>
      <c r="S48" s="171"/>
      <c r="T48" s="169"/>
      <c r="U48" s="756" t="str">
        <f>IF(P48="","",VLOOKUP(P48,数式用!$A$5:$I$28,MATCH(T48,数式用!$H$4:$I$4,0)+7,0))</f>
        <v/>
      </c>
      <c r="V48" s="173"/>
      <c r="W48" s="734" t="s">
        <v>257</v>
      </c>
      <c r="X48" s="170"/>
      <c r="Y48" s="735" t="s">
        <v>258</v>
      </c>
      <c r="Z48" s="170"/>
      <c r="AA48" s="735" t="s">
        <v>259</v>
      </c>
      <c r="AB48" s="170"/>
      <c r="AC48" s="735" t="s">
        <v>258</v>
      </c>
      <c r="AD48" s="170"/>
      <c r="AE48" s="735" t="s">
        <v>260</v>
      </c>
      <c r="AF48" s="736" t="s">
        <v>261</v>
      </c>
      <c r="AG48" s="737" t="str">
        <f t="shared" si="4"/>
        <v/>
      </c>
      <c r="AH48" s="738" t="s">
        <v>262</v>
      </c>
      <c r="AI48" s="739" t="str">
        <f t="shared" si="7"/>
        <v/>
      </c>
      <c r="AK48" s="757" t="str">
        <f t="shared" si="5"/>
        <v>○</v>
      </c>
      <c r="AL48" s="758" t="str">
        <f t="shared" si="6"/>
        <v/>
      </c>
      <c r="AM48" s="759"/>
      <c r="AN48" s="759"/>
      <c r="AO48" s="759"/>
      <c r="AP48" s="759"/>
      <c r="AQ48" s="759"/>
      <c r="AR48" s="759"/>
      <c r="AS48" s="759"/>
      <c r="AT48" s="759"/>
      <c r="AU48" s="760"/>
    </row>
    <row r="49" spans="1:47" ht="33" customHeight="1" thickBot="1">
      <c r="A49" s="726">
        <f t="shared" si="3"/>
        <v>38</v>
      </c>
      <c r="B49" s="727" t="str">
        <f>IF(基本情報入力シート!C81="","",基本情報入力シート!C81)</f>
        <v/>
      </c>
      <c r="C49" s="728" t="str">
        <f>IF(基本情報入力シート!D81="","",基本情報入力シート!D81)</f>
        <v/>
      </c>
      <c r="D49" s="728" t="str">
        <f>IF(基本情報入力シート!E81="","",基本情報入力シート!E81)</f>
        <v/>
      </c>
      <c r="E49" s="728" t="str">
        <f>IF(基本情報入力シート!F81="","",基本情報入力シート!F81)</f>
        <v/>
      </c>
      <c r="F49" s="728" t="str">
        <f>IF(基本情報入力シート!G81="","",基本情報入力シート!G81)</f>
        <v/>
      </c>
      <c r="G49" s="728" t="str">
        <f>IF(基本情報入力シート!H81="","",基本情報入力シート!H81)</f>
        <v/>
      </c>
      <c r="H49" s="728" t="str">
        <f>IF(基本情報入力シート!I81="","",基本情報入力シート!I81)</f>
        <v/>
      </c>
      <c r="I49" s="728" t="str">
        <f>IF(基本情報入力シート!J81="","",基本情報入力シート!J81)</f>
        <v/>
      </c>
      <c r="J49" s="728" t="str">
        <f>IF(基本情報入力シート!K81="","",基本情報入力シート!K81)</f>
        <v/>
      </c>
      <c r="K49" s="729" t="str">
        <f>IF(基本情報入力シート!L81="","",基本情報入力シート!L81)</f>
        <v/>
      </c>
      <c r="L49" s="726" t="str">
        <f>IF(基本情報入力シート!M81="","",基本情報入力シート!M81)</f>
        <v/>
      </c>
      <c r="M49" s="726" t="str">
        <f>IF(基本情報入力シート!R81="","",基本情報入力シート!R81)</f>
        <v/>
      </c>
      <c r="N49" s="726" t="str">
        <f>IF(基本情報入力シート!W81="","",基本情報入力シート!W81)</f>
        <v/>
      </c>
      <c r="O49" s="726" t="str">
        <f>IF(基本情報入力シート!X81="","",基本情報入力シート!X81)</f>
        <v/>
      </c>
      <c r="P49" s="730" t="str">
        <f>IF(基本情報入力シート!Y81="","",基本情報入力シート!Y81)</f>
        <v/>
      </c>
      <c r="Q49" s="731" t="str">
        <f>IF(基本情報入力シート!Z81="","",基本情報入力シート!Z81)</f>
        <v/>
      </c>
      <c r="R49" s="755" t="str">
        <f>IF(基本情報入力シート!AA81="","",基本情報入力シート!AA81)</f>
        <v/>
      </c>
      <c r="S49" s="171"/>
      <c r="T49" s="169"/>
      <c r="U49" s="756" t="str">
        <f>IF(P49="","",VLOOKUP(P49,数式用!$A$5:$I$28,MATCH(T49,数式用!$H$4:$I$4,0)+7,0))</f>
        <v/>
      </c>
      <c r="V49" s="173"/>
      <c r="W49" s="734" t="s">
        <v>257</v>
      </c>
      <c r="X49" s="170"/>
      <c r="Y49" s="735" t="s">
        <v>258</v>
      </c>
      <c r="Z49" s="170"/>
      <c r="AA49" s="735" t="s">
        <v>259</v>
      </c>
      <c r="AB49" s="170"/>
      <c r="AC49" s="735" t="s">
        <v>258</v>
      </c>
      <c r="AD49" s="170"/>
      <c r="AE49" s="735" t="s">
        <v>260</v>
      </c>
      <c r="AF49" s="736" t="s">
        <v>261</v>
      </c>
      <c r="AG49" s="737" t="str">
        <f t="shared" si="4"/>
        <v/>
      </c>
      <c r="AH49" s="738" t="s">
        <v>262</v>
      </c>
      <c r="AI49" s="739" t="str">
        <f t="shared" si="7"/>
        <v/>
      </c>
      <c r="AK49" s="757" t="str">
        <f t="shared" si="5"/>
        <v>○</v>
      </c>
      <c r="AL49" s="758" t="str">
        <f t="shared" si="6"/>
        <v/>
      </c>
      <c r="AM49" s="759"/>
      <c r="AN49" s="759"/>
      <c r="AO49" s="759"/>
      <c r="AP49" s="759"/>
      <c r="AQ49" s="759"/>
      <c r="AR49" s="759"/>
      <c r="AS49" s="759"/>
      <c r="AT49" s="759"/>
      <c r="AU49" s="760"/>
    </row>
    <row r="50" spans="1:47" ht="33" customHeight="1" thickBot="1">
      <c r="A50" s="726">
        <f t="shared" si="3"/>
        <v>39</v>
      </c>
      <c r="B50" s="727" t="str">
        <f>IF(基本情報入力シート!C82="","",基本情報入力シート!C82)</f>
        <v/>
      </c>
      <c r="C50" s="728" t="str">
        <f>IF(基本情報入力シート!D82="","",基本情報入力シート!D82)</f>
        <v/>
      </c>
      <c r="D50" s="728" t="str">
        <f>IF(基本情報入力シート!E82="","",基本情報入力シート!E82)</f>
        <v/>
      </c>
      <c r="E50" s="728" t="str">
        <f>IF(基本情報入力シート!F82="","",基本情報入力シート!F82)</f>
        <v/>
      </c>
      <c r="F50" s="728" t="str">
        <f>IF(基本情報入力シート!G82="","",基本情報入力シート!G82)</f>
        <v/>
      </c>
      <c r="G50" s="728" t="str">
        <f>IF(基本情報入力シート!H82="","",基本情報入力シート!H82)</f>
        <v/>
      </c>
      <c r="H50" s="728" t="str">
        <f>IF(基本情報入力シート!I82="","",基本情報入力シート!I82)</f>
        <v/>
      </c>
      <c r="I50" s="728" t="str">
        <f>IF(基本情報入力シート!J82="","",基本情報入力シート!J82)</f>
        <v/>
      </c>
      <c r="J50" s="728" t="str">
        <f>IF(基本情報入力シート!K82="","",基本情報入力シート!K82)</f>
        <v/>
      </c>
      <c r="K50" s="729" t="str">
        <f>IF(基本情報入力シート!L82="","",基本情報入力シート!L82)</f>
        <v/>
      </c>
      <c r="L50" s="726" t="str">
        <f>IF(基本情報入力シート!M82="","",基本情報入力シート!M82)</f>
        <v/>
      </c>
      <c r="M50" s="726" t="str">
        <f>IF(基本情報入力シート!R82="","",基本情報入力シート!R82)</f>
        <v/>
      </c>
      <c r="N50" s="726" t="str">
        <f>IF(基本情報入力シート!W82="","",基本情報入力シート!W82)</f>
        <v/>
      </c>
      <c r="O50" s="726" t="str">
        <f>IF(基本情報入力シート!X82="","",基本情報入力シート!X82)</f>
        <v/>
      </c>
      <c r="P50" s="730" t="str">
        <f>IF(基本情報入力シート!Y82="","",基本情報入力シート!Y82)</f>
        <v/>
      </c>
      <c r="Q50" s="731" t="str">
        <f>IF(基本情報入力シート!Z82="","",基本情報入力シート!Z82)</f>
        <v/>
      </c>
      <c r="R50" s="755" t="str">
        <f>IF(基本情報入力シート!AA82="","",基本情報入力シート!AA82)</f>
        <v/>
      </c>
      <c r="S50" s="171"/>
      <c r="T50" s="169"/>
      <c r="U50" s="756" t="str">
        <f>IF(P50="","",VLOOKUP(P50,数式用!$A$5:$I$28,MATCH(T50,数式用!$H$4:$I$4,0)+7,0))</f>
        <v/>
      </c>
      <c r="V50" s="173"/>
      <c r="W50" s="734" t="s">
        <v>257</v>
      </c>
      <c r="X50" s="170"/>
      <c r="Y50" s="735" t="s">
        <v>258</v>
      </c>
      <c r="Z50" s="170"/>
      <c r="AA50" s="735" t="s">
        <v>259</v>
      </c>
      <c r="AB50" s="170"/>
      <c r="AC50" s="735" t="s">
        <v>258</v>
      </c>
      <c r="AD50" s="170"/>
      <c r="AE50" s="735" t="s">
        <v>260</v>
      </c>
      <c r="AF50" s="736" t="s">
        <v>261</v>
      </c>
      <c r="AG50" s="737" t="str">
        <f t="shared" si="4"/>
        <v/>
      </c>
      <c r="AH50" s="738" t="s">
        <v>262</v>
      </c>
      <c r="AI50" s="739" t="str">
        <f t="shared" si="7"/>
        <v/>
      </c>
      <c r="AK50" s="757" t="str">
        <f t="shared" si="5"/>
        <v>○</v>
      </c>
      <c r="AL50" s="758" t="str">
        <f t="shared" si="6"/>
        <v/>
      </c>
      <c r="AM50" s="759"/>
      <c r="AN50" s="759"/>
      <c r="AO50" s="759"/>
      <c r="AP50" s="759"/>
      <c r="AQ50" s="759"/>
      <c r="AR50" s="759"/>
      <c r="AS50" s="759"/>
      <c r="AT50" s="759"/>
      <c r="AU50" s="760"/>
    </row>
    <row r="51" spans="1:47" ht="33" customHeight="1" thickBot="1">
      <c r="A51" s="726">
        <f t="shared" si="3"/>
        <v>40</v>
      </c>
      <c r="B51" s="727" t="str">
        <f>IF(基本情報入力シート!C83="","",基本情報入力シート!C83)</f>
        <v/>
      </c>
      <c r="C51" s="728" t="str">
        <f>IF(基本情報入力シート!D83="","",基本情報入力シート!D83)</f>
        <v/>
      </c>
      <c r="D51" s="728" t="str">
        <f>IF(基本情報入力シート!E83="","",基本情報入力シート!E83)</f>
        <v/>
      </c>
      <c r="E51" s="728" t="str">
        <f>IF(基本情報入力シート!F83="","",基本情報入力シート!F83)</f>
        <v/>
      </c>
      <c r="F51" s="728" t="str">
        <f>IF(基本情報入力シート!G83="","",基本情報入力シート!G83)</f>
        <v/>
      </c>
      <c r="G51" s="728" t="str">
        <f>IF(基本情報入力シート!H83="","",基本情報入力シート!H83)</f>
        <v/>
      </c>
      <c r="H51" s="728" t="str">
        <f>IF(基本情報入力シート!I83="","",基本情報入力シート!I83)</f>
        <v/>
      </c>
      <c r="I51" s="728" t="str">
        <f>IF(基本情報入力シート!J83="","",基本情報入力シート!J83)</f>
        <v/>
      </c>
      <c r="J51" s="728" t="str">
        <f>IF(基本情報入力シート!K83="","",基本情報入力シート!K83)</f>
        <v/>
      </c>
      <c r="K51" s="729" t="str">
        <f>IF(基本情報入力シート!L83="","",基本情報入力シート!L83)</f>
        <v/>
      </c>
      <c r="L51" s="726" t="str">
        <f>IF(基本情報入力シート!M83="","",基本情報入力シート!M83)</f>
        <v/>
      </c>
      <c r="M51" s="726" t="str">
        <f>IF(基本情報入力シート!R83="","",基本情報入力シート!R83)</f>
        <v/>
      </c>
      <c r="N51" s="726" t="str">
        <f>IF(基本情報入力シート!W83="","",基本情報入力シート!W83)</f>
        <v/>
      </c>
      <c r="O51" s="726" t="str">
        <f>IF(基本情報入力シート!X83="","",基本情報入力シート!X83)</f>
        <v/>
      </c>
      <c r="P51" s="730" t="str">
        <f>IF(基本情報入力シート!Y83="","",基本情報入力シート!Y83)</f>
        <v/>
      </c>
      <c r="Q51" s="731" t="str">
        <f>IF(基本情報入力シート!Z83="","",基本情報入力シート!Z83)</f>
        <v/>
      </c>
      <c r="R51" s="755" t="str">
        <f>IF(基本情報入力シート!AA83="","",基本情報入力シート!AA83)</f>
        <v/>
      </c>
      <c r="S51" s="171"/>
      <c r="T51" s="169"/>
      <c r="U51" s="756" t="str">
        <f>IF(P51="","",VLOOKUP(P51,数式用!$A$5:$I$28,MATCH(T51,数式用!$H$4:$I$4,0)+7,0))</f>
        <v/>
      </c>
      <c r="V51" s="173"/>
      <c r="W51" s="734" t="s">
        <v>257</v>
      </c>
      <c r="X51" s="170"/>
      <c r="Y51" s="735" t="s">
        <v>258</v>
      </c>
      <c r="Z51" s="170"/>
      <c r="AA51" s="735" t="s">
        <v>259</v>
      </c>
      <c r="AB51" s="170"/>
      <c r="AC51" s="735" t="s">
        <v>258</v>
      </c>
      <c r="AD51" s="170"/>
      <c r="AE51" s="735" t="s">
        <v>260</v>
      </c>
      <c r="AF51" s="736" t="s">
        <v>261</v>
      </c>
      <c r="AG51" s="737" t="str">
        <f t="shared" si="4"/>
        <v/>
      </c>
      <c r="AH51" s="738" t="s">
        <v>262</v>
      </c>
      <c r="AI51" s="739" t="str">
        <f t="shared" si="7"/>
        <v/>
      </c>
      <c r="AK51" s="757" t="str">
        <f t="shared" si="5"/>
        <v>○</v>
      </c>
      <c r="AL51" s="758" t="str">
        <f t="shared" si="6"/>
        <v/>
      </c>
      <c r="AM51" s="759"/>
      <c r="AN51" s="759"/>
      <c r="AO51" s="759"/>
      <c r="AP51" s="759"/>
      <c r="AQ51" s="759"/>
      <c r="AR51" s="759"/>
      <c r="AS51" s="759"/>
      <c r="AT51" s="759"/>
      <c r="AU51" s="760"/>
    </row>
    <row r="52" spans="1:47" ht="33" customHeight="1" thickBot="1">
      <c r="A52" s="726">
        <f t="shared" si="3"/>
        <v>41</v>
      </c>
      <c r="B52" s="727" t="str">
        <f>IF(基本情報入力シート!C84="","",基本情報入力シート!C84)</f>
        <v/>
      </c>
      <c r="C52" s="728" t="str">
        <f>IF(基本情報入力シート!D84="","",基本情報入力シート!D84)</f>
        <v/>
      </c>
      <c r="D52" s="728" t="str">
        <f>IF(基本情報入力シート!E84="","",基本情報入力シート!E84)</f>
        <v/>
      </c>
      <c r="E52" s="728" t="str">
        <f>IF(基本情報入力シート!F84="","",基本情報入力シート!F84)</f>
        <v/>
      </c>
      <c r="F52" s="728" t="str">
        <f>IF(基本情報入力シート!G84="","",基本情報入力シート!G84)</f>
        <v/>
      </c>
      <c r="G52" s="728" t="str">
        <f>IF(基本情報入力シート!H84="","",基本情報入力シート!H84)</f>
        <v/>
      </c>
      <c r="H52" s="728" t="str">
        <f>IF(基本情報入力シート!I84="","",基本情報入力シート!I84)</f>
        <v/>
      </c>
      <c r="I52" s="728" t="str">
        <f>IF(基本情報入力シート!J84="","",基本情報入力シート!J84)</f>
        <v/>
      </c>
      <c r="J52" s="728" t="str">
        <f>IF(基本情報入力シート!K84="","",基本情報入力シート!K84)</f>
        <v/>
      </c>
      <c r="K52" s="729" t="str">
        <f>IF(基本情報入力シート!L84="","",基本情報入力シート!L84)</f>
        <v/>
      </c>
      <c r="L52" s="726" t="str">
        <f>IF(基本情報入力シート!M84="","",基本情報入力シート!M84)</f>
        <v/>
      </c>
      <c r="M52" s="726" t="str">
        <f>IF(基本情報入力シート!R84="","",基本情報入力シート!R84)</f>
        <v/>
      </c>
      <c r="N52" s="726" t="str">
        <f>IF(基本情報入力シート!W84="","",基本情報入力シート!W84)</f>
        <v/>
      </c>
      <c r="O52" s="726" t="str">
        <f>IF(基本情報入力シート!X84="","",基本情報入力シート!X84)</f>
        <v/>
      </c>
      <c r="P52" s="730" t="str">
        <f>IF(基本情報入力シート!Y84="","",基本情報入力シート!Y84)</f>
        <v/>
      </c>
      <c r="Q52" s="731" t="str">
        <f>IF(基本情報入力シート!Z84="","",基本情報入力シート!Z84)</f>
        <v/>
      </c>
      <c r="R52" s="755" t="str">
        <f>IF(基本情報入力シート!AA84="","",基本情報入力シート!AA84)</f>
        <v/>
      </c>
      <c r="S52" s="171"/>
      <c r="T52" s="169"/>
      <c r="U52" s="756" t="str">
        <f>IF(P52="","",VLOOKUP(P52,数式用!$A$5:$I$28,MATCH(T52,数式用!$H$4:$I$4,0)+7,0))</f>
        <v/>
      </c>
      <c r="V52" s="173"/>
      <c r="W52" s="734" t="s">
        <v>257</v>
      </c>
      <c r="X52" s="170"/>
      <c r="Y52" s="735" t="s">
        <v>258</v>
      </c>
      <c r="Z52" s="170"/>
      <c r="AA52" s="735" t="s">
        <v>259</v>
      </c>
      <c r="AB52" s="170"/>
      <c r="AC52" s="735" t="s">
        <v>258</v>
      </c>
      <c r="AD52" s="170"/>
      <c r="AE52" s="735" t="s">
        <v>260</v>
      </c>
      <c r="AF52" s="736" t="s">
        <v>261</v>
      </c>
      <c r="AG52" s="737" t="str">
        <f t="shared" si="4"/>
        <v/>
      </c>
      <c r="AH52" s="738" t="s">
        <v>262</v>
      </c>
      <c r="AI52" s="739" t="str">
        <f t="shared" si="7"/>
        <v/>
      </c>
      <c r="AK52" s="757" t="str">
        <f t="shared" si="5"/>
        <v>○</v>
      </c>
      <c r="AL52" s="758" t="str">
        <f t="shared" si="6"/>
        <v/>
      </c>
      <c r="AM52" s="759"/>
      <c r="AN52" s="759"/>
      <c r="AO52" s="759"/>
      <c r="AP52" s="759"/>
      <c r="AQ52" s="759"/>
      <c r="AR52" s="759"/>
      <c r="AS52" s="759"/>
      <c r="AT52" s="759"/>
      <c r="AU52" s="760"/>
    </row>
    <row r="53" spans="1:47" ht="33" customHeight="1" thickBot="1">
      <c r="A53" s="726">
        <f t="shared" si="3"/>
        <v>42</v>
      </c>
      <c r="B53" s="727" t="str">
        <f>IF(基本情報入力シート!C85="","",基本情報入力シート!C85)</f>
        <v/>
      </c>
      <c r="C53" s="728" t="str">
        <f>IF(基本情報入力シート!D85="","",基本情報入力シート!D85)</f>
        <v/>
      </c>
      <c r="D53" s="728" t="str">
        <f>IF(基本情報入力シート!E85="","",基本情報入力シート!E85)</f>
        <v/>
      </c>
      <c r="E53" s="728" t="str">
        <f>IF(基本情報入力シート!F85="","",基本情報入力シート!F85)</f>
        <v/>
      </c>
      <c r="F53" s="728" t="str">
        <f>IF(基本情報入力シート!G85="","",基本情報入力シート!G85)</f>
        <v/>
      </c>
      <c r="G53" s="728" t="str">
        <f>IF(基本情報入力シート!H85="","",基本情報入力シート!H85)</f>
        <v/>
      </c>
      <c r="H53" s="728" t="str">
        <f>IF(基本情報入力シート!I85="","",基本情報入力シート!I85)</f>
        <v/>
      </c>
      <c r="I53" s="728" t="str">
        <f>IF(基本情報入力シート!J85="","",基本情報入力シート!J85)</f>
        <v/>
      </c>
      <c r="J53" s="728" t="str">
        <f>IF(基本情報入力シート!K85="","",基本情報入力シート!K85)</f>
        <v/>
      </c>
      <c r="K53" s="729" t="str">
        <f>IF(基本情報入力シート!L85="","",基本情報入力シート!L85)</f>
        <v/>
      </c>
      <c r="L53" s="726" t="str">
        <f>IF(基本情報入力シート!M85="","",基本情報入力シート!M85)</f>
        <v/>
      </c>
      <c r="M53" s="726" t="str">
        <f>IF(基本情報入力シート!R85="","",基本情報入力シート!R85)</f>
        <v/>
      </c>
      <c r="N53" s="726" t="str">
        <f>IF(基本情報入力シート!W85="","",基本情報入力シート!W85)</f>
        <v/>
      </c>
      <c r="O53" s="726" t="str">
        <f>IF(基本情報入力シート!X85="","",基本情報入力シート!X85)</f>
        <v/>
      </c>
      <c r="P53" s="730" t="str">
        <f>IF(基本情報入力シート!Y85="","",基本情報入力シート!Y85)</f>
        <v/>
      </c>
      <c r="Q53" s="731" t="str">
        <f>IF(基本情報入力シート!Z85="","",基本情報入力シート!Z85)</f>
        <v/>
      </c>
      <c r="R53" s="755" t="str">
        <f>IF(基本情報入力シート!AA85="","",基本情報入力シート!AA85)</f>
        <v/>
      </c>
      <c r="S53" s="171"/>
      <c r="T53" s="169"/>
      <c r="U53" s="756" t="str">
        <f>IF(P53="","",VLOOKUP(P53,数式用!$A$5:$I$28,MATCH(T53,数式用!$H$4:$I$4,0)+7,0))</f>
        <v/>
      </c>
      <c r="V53" s="173"/>
      <c r="W53" s="734" t="s">
        <v>257</v>
      </c>
      <c r="X53" s="170"/>
      <c r="Y53" s="735" t="s">
        <v>258</v>
      </c>
      <c r="Z53" s="170"/>
      <c r="AA53" s="735" t="s">
        <v>259</v>
      </c>
      <c r="AB53" s="170"/>
      <c r="AC53" s="735" t="s">
        <v>258</v>
      </c>
      <c r="AD53" s="170"/>
      <c r="AE53" s="735" t="s">
        <v>260</v>
      </c>
      <c r="AF53" s="736" t="s">
        <v>261</v>
      </c>
      <c r="AG53" s="737" t="str">
        <f t="shared" si="4"/>
        <v/>
      </c>
      <c r="AH53" s="738" t="s">
        <v>262</v>
      </c>
      <c r="AI53" s="739" t="str">
        <f t="shared" si="7"/>
        <v/>
      </c>
      <c r="AK53" s="757" t="str">
        <f t="shared" si="5"/>
        <v>○</v>
      </c>
      <c r="AL53" s="758" t="str">
        <f t="shared" si="6"/>
        <v/>
      </c>
      <c r="AM53" s="759"/>
      <c r="AN53" s="759"/>
      <c r="AO53" s="759"/>
      <c r="AP53" s="759"/>
      <c r="AQ53" s="759"/>
      <c r="AR53" s="759"/>
      <c r="AS53" s="759"/>
      <c r="AT53" s="759"/>
      <c r="AU53" s="760"/>
    </row>
    <row r="54" spans="1:47" ht="33" customHeight="1" thickBot="1">
      <c r="A54" s="726">
        <f t="shared" si="3"/>
        <v>43</v>
      </c>
      <c r="B54" s="727" t="str">
        <f>IF(基本情報入力シート!C86="","",基本情報入力シート!C86)</f>
        <v/>
      </c>
      <c r="C54" s="728" t="str">
        <f>IF(基本情報入力シート!D86="","",基本情報入力シート!D86)</f>
        <v/>
      </c>
      <c r="D54" s="728" t="str">
        <f>IF(基本情報入力シート!E86="","",基本情報入力シート!E86)</f>
        <v/>
      </c>
      <c r="E54" s="728" t="str">
        <f>IF(基本情報入力シート!F86="","",基本情報入力シート!F86)</f>
        <v/>
      </c>
      <c r="F54" s="728" t="str">
        <f>IF(基本情報入力シート!G86="","",基本情報入力シート!G86)</f>
        <v/>
      </c>
      <c r="G54" s="728" t="str">
        <f>IF(基本情報入力シート!H86="","",基本情報入力シート!H86)</f>
        <v/>
      </c>
      <c r="H54" s="728" t="str">
        <f>IF(基本情報入力シート!I86="","",基本情報入力シート!I86)</f>
        <v/>
      </c>
      <c r="I54" s="728" t="str">
        <f>IF(基本情報入力シート!J86="","",基本情報入力シート!J86)</f>
        <v/>
      </c>
      <c r="J54" s="728" t="str">
        <f>IF(基本情報入力シート!K86="","",基本情報入力シート!K86)</f>
        <v/>
      </c>
      <c r="K54" s="729" t="str">
        <f>IF(基本情報入力シート!L86="","",基本情報入力シート!L86)</f>
        <v/>
      </c>
      <c r="L54" s="726" t="str">
        <f>IF(基本情報入力シート!M86="","",基本情報入力シート!M86)</f>
        <v/>
      </c>
      <c r="M54" s="726" t="str">
        <f>IF(基本情報入力シート!R86="","",基本情報入力シート!R86)</f>
        <v/>
      </c>
      <c r="N54" s="726" t="str">
        <f>IF(基本情報入力シート!W86="","",基本情報入力シート!W86)</f>
        <v/>
      </c>
      <c r="O54" s="726" t="str">
        <f>IF(基本情報入力シート!X86="","",基本情報入力シート!X86)</f>
        <v/>
      </c>
      <c r="P54" s="730" t="str">
        <f>IF(基本情報入力シート!Y86="","",基本情報入力シート!Y86)</f>
        <v/>
      </c>
      <c r="Q54" s="731" t="str">
        <f>IF(基本情報入力シート!Z86="","",基本情報入力シート!Z86)</f>
        <v/>
      </c>
      <c r="R54" s="755" t="str">
        <f>IF(基本情報入力シート!AA86="","",基本情報入力シート!AA86)</f>
        <v/>
      </c>
      <c r="S54" s="171"/>
      <c r="T54" s="169"/>
      <c r="U54" s="756" t="str">
        <f>IF(P54="","",VLOOKUP(P54,数式用!$A$5:$I$28,MATCH(T54,数式用!$H$4:$I$4,0)+7,0))</f>
        <v/>
      </c>
      <c r="V54" s="173"/>
      <c r="W54" s="734" t="s">
        <v>257</v>
      </c>
      <c r="X54" s="170"/>
      <c r="Y54" s="735" t="s">
        <v>258</v>
      </c>
      <c r="Z54" s="170"/>
      <c r="AA54" s="735" t="s">
        <v>259</v>
      </c>
      <c r="AB54" s="170"/>
      <c r="AC54" s="735" t="s">
        <v>258</v>
      </c>
      <c r="AD54" s="170"/>
      <c r="AE54" s="735" t="s">
        <v>260</v>
      </c>
      <c r="AF54" s="736" t="s">
        <v>261</v>
      </c>
      <c r="AG54" s="737" t="str">
        <f t="shared" si="4"/>
        <v/>
      </c>
      <c r="AH54" s="738" t="s">
        <v>262</v>
      </c>
      <c r="AI54" s="739" t="str">
        <f t="shared" si="7"/>
        <v/>
      </c>
      <c r="AK54" s="757" t="str">
        <f t="shared" si="5"/>
        <v>○</v>
      </c>
      <c r="AL54" s="758" t="str">
        <f t="shared" si="6"/>
        <v/>
      </c>
      <c r="AM54" s="759"/>
      <c r="AN54" s="759"/>
      <c r="AO54" s="759"/>
      <c r="AP54" s="759"/>
      <c r="AQ54" s="759"/>
      <c r="AR54" s="759"/>
      <c r="AS54" s="759"/>
      <c r="AT54" s="759"/>
      <c r="AU54" s="760"/>
    </row>
    <row r="55" spans="1:47" ht="33" customHeight="1" thickBot="1">
      <c r="A55" s="726">
        <f t="shared" si="3"/>
        <v>44</v>
      </c>
      <c r="B55" s="727" t="str">
        <f>IF(基本情報入力シート!C87="","",基本情報入力シート!C87)</f>
        <v/>
      </c>
      <c r="C55" s="728" t="str">
        <f>IF(基本情報入力シート!D87="","",基本情報入力シート!D87)</f>
        <v/>
      </c>
      <c r="D55" s="728" t="str">
        <f>IF(基本情報入力シート!E87="","",基本情報入力シート!E87)</f>
        <v/>
      </c>
      <c r="E55" s="728" t="str">
        <f>IF(基本情報入力シート!F87="","",基本情報入力シート!F87)</f>
        <v/>
      </c>
      <c r="F55" s="728" t="str">
        <f>IF(基本情報入力シート!G87="","",基本情報入力シート!G87)</f>
        <v/>
      </c>
      <c r="G55" s="728" t="str">
        <f>IF(基本情報入力シート!H87="","",基本情報入力シート!H87)</f>
        <v/>
      </c>
      <c r="H55" s="728" t="str">
        <f>IF(基本情報入力シート!I87="","",基本情報入力シート!I87)</f>
        <v/>
      </c>
      <c r="I55" s="728" t="str">
        <f>IF(基本情報入力シート!J87="","",基本情報入力シート!J87)</f>
        <v/>
      </c>
      <c r="J55" s="728" t="str">
        <f>IF(基本情報入力シート!K87="","",基本情報入力シート!K87)</f>
        <v/>
      </c>
      <c r="K55" s="729" t="str">
        <f>IF(基本情報入力シート!L87="","",基本情報入力シート!L87)</f>
        <v/>
      </c>
      <c r="L55" s="726" t="str">
        <f>IF(基本情報入力シート!M87="","",基本情報入力シート!M87)</f>
        <v/>
      </c>
      <c r="M55" s="726" t="str">
        <f>IF(基本情報入力シート!R87="","",基本情報入力シート!R87)</f>
        <v/>
      </c>
      <c r="N55" s="726" t="str">
        <f>IF(基本情報入力シート!W87="","",基本情報入力シート!W87)</f>
        <v/>
      </c>
      <c r="O55" s="726" t="str">
        <f>IF(基本情報入力シート!X87="","",基本情報入力シート!X87)</f>
        <v/>
      </c>
      <c r="P55" s="730" t="str">
        <f>IF(基本情報入力シート!Y87="","",基本情報入力シート!Y87)</f>
        <v/>
      </c>
      <c r="Q55" s="731" t="str">
        <f>IF(基本情報入力シート!Z87="","",基本情報入力シート!Z87)</f>
        <v/>
      </c>
      <c r="R55" s="755" t="str">
        <f>IF(基本情報入力シート!AA87="","",基本情報入力シート!AA87)</f>
        <v/>
      </c>
      <c r="S55" s="171"/>
      <c r="T55" s="169"/>
      <c r="U55" s="756" t="str">
        <f>IF(P55="","",VLOOKUP(P55,数式用!$A$5:$I$28,MATCH(T55,数式用!$H$4:$I$4,0)+7,0))</f>
        <v/>
      </c>
      <c r="V55" s="173"/>
      <c r="W55" s="734" t="s">
        <v>257</v>
      </c>
      <c r="X55" s="170"/>
      <c r="Y55" s="735" t="s">
        <v>258</v>
      </c>
      <c r="Z55" s="170"/>
      <c r="AA55" s="735" t="s">
        <v>259</v>
      </c>
      <c r="AB55" s="170"/>
      <c r="AC55" s="735" t="s">
        <v>258</v>
      </c>
      <c r="AD55" s="170"/>
      <c r="AE55" s="735" t="s">
        <v>260</v>
      </c>
      <c r="AF55" s="736" t="s">
        <v>261</v>
      </c>
      <c r="AG55" s="737" t="str">
        <f t="shared" si="4"/>
        <v/>
      </c>
      <c r="AH55" s="738" t="s">
        <v>262</v>
      </c>
      <c r="AI55" s="739" t="str">
        <f t="shared" si="7"/>
        <v/>
      </c>
      <c r="AK55" s="757" t="str">
        <f t="shared" si="5"/>
        <v>○</v>
      </c>
      <c r="AL55" s="758" t="str">
        <f t="shared" si="6"/>
        <v/>
      </c>
      <c r="AM55" s="759"/>
      <c r="AN55" s="759"/>
      <c r="AO55" s="759"/>
      <c r="AP55" s="759"/>
      <c r="AQ55" s="759"/>
      <c r="AR55" s="759"/>
      <c r="AS55" s="759"/>
      <c r="AT55" s="759"/>
      <c r="AU55" s="760"/>
    </row>
    <row r="56" spans="1:47" ht="33" customHeight="1" thickBot="1">
      <c r="A56" s="726">
        <f t="shared" si="3"/>
        <v>45</v>
      </c>
      <c r="B56" s="727" t="str">
        <f>IF(基本情報入力シート!C88="","",基本情報入力シート!C88)</f>
        <v/>
      </c>
      <c r="C56" s="728" t="str">
        <f>IF(基本情報入力シート!D88="","",基本情報入力シート!D88)</f>
        <v/>
      </c>
      <c r="D56" s="728" t="str">
        <f>IF(基本情報入力シート!E88="","",基本情報入力シート!E88)</f>
        <v/>
      </c>
      <c r="E56" s="728" t="str">
        <f>IF(基本情報入力シート!F88="","",基本情報入力シート!F88)</f>
        <v/>
      </c>
      <c r="F56" s="728" t="str">
        <f>IF(基本情報入力シート!G88="","",基本情報入力シート!G88)</f>
        <v/>
      </c>
      <c r="G56" s="728" t="str">
        <f>IF(基本情報入力シート!H88="","",基本情報入力シート!H88)</f>
        <v/>
      </c>
      <c r="H56" s="728" t="str">
        <f>IF(基本情報入力シート!I88="","",基本情報入力シート!I88)</f>
        <v/>
      </c>
      <c r="I56" s="728" t="str">
        <f>IF(基本情報入力シート!J88="","",基本情報入力シート!J88)</f>
        <v/>
      </c>
      <c r="J56" s="728" t="str">
        <f>IF(基本情報入力シート!K88="","",基本情報入力シート!K88)</f>
        <v/>
      </c>
      <c r="K56" s="729" t="str">
        <f>IF(基本情報入力シート!L88="","",基本情報入力シート!L88)</f>
        <v/>
      </c>
      <c r="L56" s="726" t="str">
        <f>IF(基本情報入力シート!M88="","",基本情報入力シート!M88)</f>
        <v/>
      </c>
      <c r="M56" s="726" t="str">
        <f>IF(基本情報入力シート!R88="","",基本情報入力シート!R88)</f>
        <v/>
      </c>
      <c r="N56" s="726" t="str">
        <f>IF(基本情報入力シート!W88="","",基本情報入力シート!W88)</f>
        <v/>
      </c>
      <c r="O56" s="726" t="str">
        <f>IF(基本情報入力シート!X88="","",基本情報入力シート!X88)</f>
        <v/>
      </c>
      <c r="P56" s="730" t="str">
        <f>IF(基本情報入力シート!Y88="","",基本情報入力シート!Y88)</f>
        <v/>
      </c>
      <c r="Q56" s="731" t="str">
        <f>IF(基本情報入力シート!Z88="","",基本情報入力シート!Z88)</f>
        <v/>
      </c>
      <c r="R56" s="755" t="str">
        <f>IF(基本情報入力シート!AA88="","",基本情報入力シート!AA88)</f>
        <v/>
      </c>
      <c r="S56" s="171"/>
      <c r="T56" s="169"/>
      <c r="U56" s="756" t="str">
        <f>IF(P56="","",VLOOKUP(P56,数式用!$A$5:$I$28,MATCH(T56,数式用!$H$4:$I$4,0)+7,0))</f>
        <v/>
      </c>
      <c r="V56" s="173"/>
      <c r="W56" s="734" t="s">
        <v>257</v>
      </c>
      <c r="X56" s="170"/>
      <c r="Y56" s="735" t="s">
        <v>258</v>
      </c>
      <c r="Z56" s="170"/>
      <c r="AA56" s="735" t="s">
        <v>259</v>
      </c>
      <c r="AB56" s="170"/>
      <c r="AC56" s="735" t="s">
        <v>258</v>
      </c>
      <c r="AD56" s="170"/>
      <c r="AE56" s="735" t="s">
        <v>260</v>
      </c>
      <c r="AF56" s="736" t="s">
        <v>261</v>
      </c>
      <c r="AG56" s="737" t="str">
        <f t="shared" si="4"/>
        <v/>
      </c>
      <c r="AH56" s="738" t="s">
        <v>262</v>
      </c>
      <c r="AI56" s="739" t="str">
        <f t="shared" si="7"/>
        <v/>
      </c>
      <c r="AK56" s="757" t="str">
        <f t="shared" si="5"/>
        <v>○</v>
      </c>
      <c r="AL56" s="758" t="str">
        <f t="shared" si="6"/>
        <v/>
      </c>
      <c r="AM56" s="759"/>
      <c r="AN56" s="759"/>
      <c r="AO56" s="759"/>
      <c r="AP56" s="759"/>
      <c r="AQ56" s="759"/>
      <c r="AR56" s="759"/>
      <c r="AS56" s="759"/>
      <c r="AT56" s="759"/>
      <c r="AU56" s="760"/>
    </row>
    <row r="57" spans="1:47" ht="33" customHeight="1" thickBot="1">
      <c r="A57" s="726">
        <f t="shared" si="3"/>
        <v>46</v>
      </c>
      <c r="B57" s="727" t="str">
        <f>IF(基本情報入力シート!C89="","",基本情報入力シート!C89)</f>
        <v/>
      </c>
      <c r="C57" s="728" t="str">
        <f>IF(基本情報入力シート!D89="","",基本情報入力シート!D89)</f>
        <v/>
      </c>
      <c r="D57" s="728" t="str">
        <f>IF(基本情報入力シート!E89="","",基本情報入力シート!E89)</f>
        <v/>
      </c>
      <c r="E57" s="728" t="str">
        <f>IF(基本情報入力シート!F89="","",基本情報入力シート!F89)</f>
        <v/>
      </c>
      <c r="F57" s="728" t="str">
        <f>IF(基本情報入力シート!G89="","",基本情報入力シート!G89)</f>
        <v/>
      </c>
      <c r="G57" s="728" t="str">
        <f>IF(基本情報入力シート!H89="","",基本情報入力シート!H89)</f>
        <v/>
      </c>
      <c r="H57" s="728" t="str">
        <f>IF(基本情報入力シート!I89="","",基本情報入力シート!I89)</f>
        <v/>
      </c>
      <c r="I57" s="728" t="str">
        <f>IF(基本情報入力シート!J89="","",基本情報入力シート!J89)</f>
        <v/>
      </c>
      <c r="J57" s="728" t="str">
        <f>IF(基本情報入力シート!K89="","",基本情報入力シート!K89)</f>
        <v/>
      </c>
      <c r="K57" s="729" t="str">
        <f>IF(基本情報入力シート!L89="","",基本情報入力シート!L89)</f>
        <v/>
      </c>
      <c r="L57" s="726" t="str">
        <f>IF(基本情報入力シート!M89="","",基本情報入力シート!M89)</f>
        <v/>
      </c>
      <c r="M57" s="726" t="str">
        <f>IF(基本情報入力シート!R89="","",基本情報入力シート!R89)</f>
        <v/>
      </c>
      <c r="N57" s="726" t="str">
        <f>IF(基本情報入力シート!W89="","",基本情報入力シート!W89)</f>
        <v/>
      </c>
      <c r="O57" s="726" t="str">
        <f>IF(基本情報入力シート!X89="","",基本情報入力シート!X89)</f>
        <v/>
      </c>
      <c r="P57" s="730" t="str">
        <f>IF(基本情報入力シート!Y89="","",基本情報入力シート!Y89)</f>
        <v/>
      </c>
      <c r="Q57" s="731" t="str">
        <f>IF(基本情報入力シート!Z89="","",基本情報入力シート!Z89)</f>
        <v/>
      </c>
      <c r="R57" s="755" t="str">
        <f>IF(基本情報入力シート!AA89="","",基本情報入力シート!AA89)</f>
        <v/>
      </c>
      <c r="S57" s="171"/>
      <c r="T57" s="169"/>
      <c r="U57" s="756" t="str">
        <f>IF(P57="","",VLOOKUP(P57,数式用!$A$5:$I$28,MATCH(T57,数式用!$H$4:$I$4,0)+7,0))</f>
        <v/>
      </c>
      <c r="V57" s="173"/>
      <c r="W57" s="734" t="s">
        <v>257</v>
      </c>
      <c r="X57" s="170"/>
      <c r="Y57" s="735" t="s">
        <v>258</v>
      </c>
      <c r="Z57" s="170"/>
      <c r="AA57" s="735" t="s">
        <v>259</v>
      </c>
      <c r="AB57" s="170"/>
      <c r="AC57" s="735" t="s">
        <v>258</v>
      </c>
      <c r="AD57" s="170"/>
      <c r="AE57" s="735" t="s">
        <v>260</v>
      </c>
      <c r="AF57" s="736" t="s">
        <v>261</v>
      </c>
      <c r="AG57" s="737" t="str">
        <f t="shared" si="4"/>
        <v/>
      </c>
      <c r="AH57" s="738" t="s">
        <v>262</v>
      </c>
      <c r="AI57" s="739" t="str">
        <f t="shared" si="7"/>
        <v/>
      </c>
      <c r="AK57" s="757" t="str">
        <f t="shared" si="5"/>
        <v>○</v>
      </c>
      <c r="AL57" s="758" t="str">
        <f t="shared" si="6"/>
        <v/>
      </c>
      <c r="AM57" s="759"/>
      <c r="AN57" s="759"/>
      <c r="AO57" s="759"/>
      <c r="AP57" s="759"/>
      <c r="AQ57" s="759"/>
      <c r="AR57" s="759"/>
      <c r="AS57" s="759"/>
      <c r="AT57" s="759"/>
      <c r="AU57" s="760"/>
    </row>
    <row r="58" spans="1:47" ht="33" customHeight="1" thickBot="1">
      <c r="A58" s="726">
        <f t="shared" si="3"/>
        <v>47</v>
      </c>
      <c r="B58" s="727" t="str">
        <f>IF(基本情報入力シート!C90="","",基本情報入力シート!C90)</f>
        <v/>
      </c>
      <c r="C58" s="728" t="str">
        <f>IF(基本情報入力シート!D90="","",基本情報入力シート!D90)</f>
        <v/>
      </c>
      <c r="D58" s="728" t="str">
        <f>IF(基本情報入力シート!E90="","",基本情報入力シート!E90)</f>
        <v/>
      </c>
      <c r="E58" s="728" t="str">
        <f>IF(基本情報入力シート!F90="","",基本情報入力シート!F90)</f>
        <v/>
      </c>
      <c r="F58" s="728" t="str">
        <f>IF(基本情報入力シート!G90="","",基本情報入力シート!G90)</f>
        <v/>
      </c>
      <c r="G58" s="728" t="str">
        <f>IF(基本情報入力シート!H90="","",基本情報入力シート!H90)</f>
        <v/>
      </c>
      <c r="H58" s="728" t="str">
        <f>IF(基本情報入力シート!I90="","",基本情報入力シート!I90)</f>
        <v/>
      </c>
      <c r="I58" s="728" t="str">
        <f>IF(基本情報入力シート!J90="","",基本情報入力シート!J90)</f>
        <v/>
      </c>
      <c r="J58" s="728" t="str">
        <f>IF(基本情報入力シート!K90="","",基本情報入力シート!K90)</f>
        <v/>
      </c>
      <c r="K58" s="729" t="str">
        <f>IF(基本情報入力シート!L90="","",基本情報入力シート!L90)</f>
        <v/>
      </c>
      <c r="L58" s="726" t="str">
        <f>IF(基本情報入力シート!M90="","",基本情報入力シート!M90)</f>
        <v/>
      </c>
      <c r="M58" s="726" t="str">
        <f>IF(基本情報入力シート!R90="","",基本情報入力シート!R90)</f>
        <v/>
      </c>
      <c r="N58" s="726" t="str">
        <f>IF(基本情報入力シート!W90="","",基本情報入力シート!W90)</f>
        <v/>
      </c>
      <c r="O58" s="726" t="str">
        <f>IF(基本情報入力シート!X90="","",基本情報入力シート!X90)</f>
        <v/>
      </c>
      <c r="P58" s="730" t="str">
        <f>IF(基本情報入力シート!Y90="","",基本情報入力シート!Y90)</f>
        <v/>
      </c>
      <c r="Q58" s="731" t="str">
        <f>IF(基本情報入力シート!Z90="","",基本情報入力シート!Z90)</f>
        <v/>
      </c>
      <c r="R58" s="755" t="str">
        <f>IF(基本情報入力シート!AA90="","",基本情報入力シート!AA90)</f>
        <v/>
      </c>
      <c r="S58" s="171"/>
      <c r="T58" s="169"/>
      <c r="U58" s="756" t="str">
        <f>IF(P58="","",VLOOKUP(P58,数式用!$A$5:$I$28,MATCH(T58,数式用!$H$4:$I$4,0)+7,0))</f>
        <v/>
      </c>
      <c r="V58" s="173"/>
      <c r="W58" s="734" t="s">
        <v>257</v>
      </c>
      <c r="X58" s="170"/>
      <c r="Y58" s="735" t="s">
        <v>258</v>
      </c>
      <c r="Z58" s="170"/>
      <c r="AA58" s="735" t="s">
        <v>259</v>
      </c>
      <c r="AB58" s="170"/>
      <c r="AC58" s="735" t="s">
        <v>258</v>
      </c>
      <c r="AD58" s="170"/>
      <c r="AE58" s="735" t="s">
        <v>260</v>
      </c>
      <c r="AF58" s="736" t="s">
        <v>261</v>
      </c>
      <c r="AG58" s="737" t="str">
        <f t="shared" si="4"/>
        <v/>
      </c>
      <c r="AH58" s="738" t="s">
        <v>262</v>
      </c>
      <c r="AI58" s="739" t="str">
        <f t="shared" si="7"/>
        <v/>
      </c>
      <c r="AK58" s="757" t="str">
        <f t="shared" si="5"/>
        <v>○</v>
      </c>
      <c r="AL58" s="758" t="str">
        <f t="shared" si="6"/>
        <v/>
      </c>
      <c r="AM58" s="759"/>
      <c r="AN58" s="759"/>
      <c r="AO58" s="759"/>
      <c r="AP58" s="759"/>
      <c r="AQ58" s="759"/>
      <c r="AR58" s="759"/>
      <c r="AS58" s="759"/>
      <c r="AT58" s="759"/>
      <c r="AU58" s="760"/>
    </row>
    <row r="59" spans="1:47" ht="33" customHeight="1" thickBot="1">
      <c r="A59" s="726">
        <f t="shared" si="3"/>
        <v>48</v>
      </c>
      <c r="B59" s="727" t="str">
        <f>IF(基本情報入力シート!C91="","",基本情報入力シート!C91)</f>
        <v/>
      </c>
      <c r="C59" s="728" t="str">
        <f>IF(基本情報入力シート!D91="","",基本情報入力シート!D91)</f>
        <v/>
      </c>
      <c r="D59" s="728" t="str">
        <f>IF(基本情報入力シート!E91="","",基本情報入力シート!E91)</f>
        <v/>
      </c>
      <c r="E59" s="728" t="str">
        <f>IF(基本情報入力シート!F91="","",基本情報入力シート!F91)</f>
        <v/>
      </c>
      <c r="F59" s="728" t="str">
        <f>IF(基本情報入力シート!G91="","",基本情報入力シート!G91)</f>
        <v/>
      </c>
      <c r="G59" s="728" t="str">
        <f>IF(基本情報入力シート!H91="","",基本情報入力シート!H91)</f>
        <v/>
      </c>
      <c r="H59" s="728" t="str">
        <f>IF(基本情報入力シート!I91="","",基本情報入力シート!I91)</f>
        <v/>
      </c>
      <c r="I59" s="728" t="str">
        <f>IF(基本情報入力シート!J91="","",基本情報入力シート!J91)</f>
        <v/>
      </c>
      <c r="J59" s="728" t="str">
        <f>IF(基本情報入力シート!K91="","",基本情報入力シート!K91)</f>
        <v/>
      </c>
      <c r="K59" s="729" t="str">
        <f>IF(基本情報入力シート!L91="","",基本情報入力シート!L91)</f>
        <v/>
      </c>
      <c r="L59" s="726" t="str">
        <f>IF(基本情報入力シート!M91="","",基本情報入力シート!M91)</f>
        <v/>
      </c>
      <c r="M59" s="726" t="str">
        <f>IF(基本情報入力シート!R91="","",基本情報入力シート!R91)</f>
        <v/>
      </c>
      <c r="N59" s="726" t="str">
        <f>IF(基本情報入力シート!W91="","",基本情報入力シート!W91)</f>
        <v/>
      </c>
      <c r="O59" s="726" t="str">
        <f>IF(基本情報入力シート!X91="","",基本情報入力シート!X91)</f>
        <v/>
      </c>
      <c r="P59" s="730" t="str">
        <f>IF(基本情報入力シート!Y91="","",基本情報入力シート!Y91)</f>
        <v/>
      </c>
      <c r="Q59" s="731" t="str">
        <f>IF(基本情報入力シート!Z91="","",基本情報入力シート!Z91)</f>
        <v/>
      </c>
      <c r="R59" s="755" t="str">
        <f>IF(基本情報入力シート!AA91="","",基本情報入力シート!AA91)</f>
        <v/>
      </c>
      <c r="S59" s="171"/>
      <c r="T59" s="169"/>
      <c r="U59" s="756" t="str">
        <f>IF(P59="","",VLOOKUP(P59,数式用!$A$5:$I$28,MATCH(T59,数式用!$H$4:$I$4,0)+7,0))</f>
        <v/>
      </c>
      <c r="V59" s="173"/>
      <c r="W59" s="734" t="s">
        <v>257</v>
      </c>
      <c r="X59" s="170"/>
      <c r="Y59" s="735" t="s">
        <v>258</v>
      </c>
      <c r="Z59" s="170"/>
      <c r="AA59" s="735" t="s">
        <v>259</v>
      </c>
      <c r="AB59" s="170"/>
      <c r="AC59" s="735" t="s">
        <v>258</v>
      </c>
      <c r="AD59" s="170"/>
      <c r="AE59" s="735" t="s">
        <v>260</v>
      </c>
      <c r="AF59" s="736" t="s">
        <v>261</v>
      </c>
      <c r="AG59" s="737" t="str">
        <f t="shared" si="4"/>
        <v/>
      </c>
      <c r="AH59" s="738" t="s">
        <v>262</v>
      </c>
      <c r="AI59" s="739" t="str">
        <f t="shared" si="7"/>
        <v/>
      </c>
      <c r="AK59" s="757" t="str">
        <f t="shared" si="5"/>
        <v>○</v>
      </c>
      <c r="AL59" s="758" t="str">
        <f t="shared" si="6"/>
        <v/>
      </c>
      <c r="AM59" s="759"/>
      <c r="AN59" s="759"/>
      <c r="AO59" s="759"/>
      <c r="AP59" s="759"/>
      <c r="AQ59" s="759"/>
      <c r="AR59" s="759"/>
      <c r="AS59" s="759"/>
      <c r="AT59" s="759"/>
      <c r="AU59" s="760"/>
    </row>
    <row r="60" spans="1:47" ht="33" customHeight="1" thickBot="1">
      <c r="A60" s="726">
        <f t="shared" si="3"/>
        <v>49</v>
      </c>
      <c r="B60" s="727" t="str">
        <f>IF(基本情報入力シート!C92="","",基本情報入力シート!C92)</f>
        <v/>
      </c>
      <c r="C60" s="728" t="str">
        <f>IF(基本情報入力シート!D92="","",基本情報入力シート!D92)</f>
        <v/>
      </c>
      <c r="D60" s="728" t="str">
        <f>IF(基本情報入力シート!E92="","",基本情報入力シート!E92)</f>
        <v/>
      </c>
      <c r="E60" s="728" t="str">
        <f>IF(基本情報入力シート!F92="","",基本情報入力シート!F92)</f>
        <v/>
      </c>
      <c r="F60" s="728" t="str">
        <f>IF(基本情報入力シート!G92="","",基本情報入力シート!G92)</f>
        <v/>
      </c>
      <c r="G60" s="728" t="str">
        <f>IF(基本情報入力シート!H92="","",基本情報入力シート!H92)</f>
        <v/>
      </c>
      <c r="H60" s="728" t="str">
        <f>IF(基本情報入力シート!I92="","",基本情報入力シート!I92)</f>
        <v/>
      </c>
      <c r="I60" s="728" t="str">
        <f>IF(基本情報入力シート!J92="","",基本情報入力シート!J92)</f>
        <v/>
      </c>
      <c r="J60" s="728" t="str">
        <f>IF(基本情報入力シート!K92="","",基本情報入力シート!K92)</f>
        <v/>
      </c>
      <c r="K60" s="729" t="str">
        <f>IF(基本情報入力シート!L92="","",基本情報入力シート!L92)</f>
        <v/>
      </c>
      <c r="L60" s="726" t="str">
        <f>IF(基本情報入力シート!M92="","",基本情報入力シート!M92)</f>
        <v/>
      </c>
      <c r="M60" s="726" t="str">
        <f>IF(基本情報入力シート!R92="","",基本情報入力シート!R92)</f>
        <v/>
      </c>
      <c r="N60" s="726" t="str">
        <f>IF(基本情報入力シート!W92="","",基本情報入力シート!W92)</f>
        <v/>
      </c>
      <c r="O60" s="726" t="str">
        <f>IF(基本情報入力シート!X92="","",基本情報入力シート!X92)</f>
        <v/>
      </c>
      <c r="P60" s="730" t="str">
        <f>IF(基本情報入力シート!Y92="","",基本情報入力シート!Y92)</f>
        <v/>
      </c>
      <c r="Q60" s="731" t="str">
        <f>IF(基本情報入力シート!Z92="","",基本情報入力シート!Z92)</f>
        <v/>
      </c>
      <c r="R60" s="755" t="str">
        <f>IF(基本情報入力シート!AA92="","",基本情報入力シート!AA92)</f>
        <v/>
      </c>
      <c r="S60" s="171"/>
      <c r="T60" s="169"/>
      <c r="U60" s="756" t="str">
        <f>IF(P60="","",VLOOKUP(P60,数式用!$A$5:$I$28,MATCH(T60,数式用!$H$4:$I$4,0)+7,0))</f>
        <v/>
      </c>
      <c r="V60" s="173"/>
      <c r="W60" s="734" t="s">
        <v>257</v>
      </c>
      <c r="X60" s="170"/>
      <c r="Y60" s="735" t="s">
        <v>258</v>
      </c>
      <c r="Z60" s="170"/>
      <c r="AA60" s="735" t="s">
        <v>259</v>
      </c>
      <c r="AB60" s="170"/>
      <c r="AC60" s="735" t="s">
        <v>258</v>
      </c>
      <c r="AD60" s="170"/>
      <c r="AE60" s="735" t="s">
        <v>260</v>
      </c>
      <c r="AF60" s="736" t="s">
        <v>261</v>
      </c>
      <c r="AG60" s="737" t="str">
        <f t="shared" si="4"/>
        <v/>
      </c>
      <c r="AH60" s="738" t="s">
        <v>262</v>
      </c>
      <c r="AI60" s="739" t="str">
        <f t="shared" si="7"/>
        <v/>
      </c>
      <c r="AK60" s="757" t="str">
        <f t="shared" si="5"/>
        <v>○</v>
      </c>
      <c r="AL60" s="758" t="str">
        <f t="shared" si="6"/>
        <v/>
      </c>
      <c r="AM60" s="759"/>
      <c r="AN60" s="759"/>
      <c r="AO60" s="759"/>
      <c r="AP60" s="759"/>
      <c r="AQ60" s="759"/>
      <c r="AR60" s="759"/>
      <c r="AS60" s="759"/>
      <c r="AT60" s="759"/>
      <c r="AU60" s="760"/>
    </row>
    <row r="61" spans="1:47" ht="33" customHeight="1" thickBot="1">
      <c r="A61" s="726">
        <f t="shared" si="3"/>
        <v>50</v>
      </c>
      <c r="B61" s="727" t="str">
        <f>IF(基本情報入力シート!C93="","",基本情報入力シート!C93)</f>
        <v/>
      </c>
      <c r="C61" s="728" t="str">
        <f>IF(基本情報入力シート!D93="","",基本情報入力シート!D93)</f>
        <v/>
      </c>
      <c r="D61" s="728" t="str">
        <f>IF(基本情報入力シート!E93="","",基本情報入力シート!E93)</f>
        <v/>
      </c>
      <c r="E61" s="728" t="str">
        <f>IF(基本情報入力シート!F93="","",基本情報入力シート!F93)</f>
        <v/>
      </c>
      <c r="F61" s="728" t="str">
        <f>IF(基本情報入力シート!G93="","",基本情報入力シート!G93)</f>
        <v/>
      </c>
      <c r="G61" s="728" t="str">
        <f>IF(基本情報入力シート!H93="","",基本情報入力シート!H93)</f>
        <v/>
      </c>
      <c r="H61" s="728" t="str">
        <f>IF(基本情報入力シート!I93="","",基本情報入力シート!I93)</f>
        <v/>
      </c>
      <c r="I61" s="728" t="str">
        <f>IF(基本情報入力シート!J93="","",基本情報入力シート!J93)</f>
        <v/>
      </c>
      <c r="J61" s="728" t="str">
        <f>IF(基本情報入力シート!K93="","",基本情報入力シート!K93)</f>
        <v/>
      </c>
      <c r="K61" s="729" t="str">
        <f>IF(基本情報入力シート!L93="","",基本情報入力シート!L93)</f>
        <v/>
      </c>
      <c r="L61" s="726" t="str">
        <f>IF(基本情報入力シート!M93="","",基本情報入力シート!M93)</f>
        <v/>
      </c>
      <c r="M61" s="726" t="str">
        <f>IF(基本情報入力シート!R93="","",基本情報入力シート!R93)</f>
        <v/>
      </c>
      <c r="N61" s="726" t="str">
        <f>IF(基本情報入力シート!W93="","",基本情報入力シート!W93)</f>
        <v/>
      </c>
      <c r="O61" s="726" t="str">
        <f>IF(基本情報入力シート!X93="","",基本情報入力シート!X93)</f>
        <v/>
      </c>
      <c r="P61" s="730" t="str">
        <f>IF(基本情報入力シート!Y93="","",基本情報入力シート!Y93)</f>
        <v/>
      </c>
      <c r="Q61" s="731" t="str">
        <f>IF(基本情報入力シート!Z93="","",基本情報入力シート!Z93)</f>
        <v/>
      </c>
      <c r="R61" s="755" t="str">
        <f>IF(基本情報入力シート!AA93="","",基本情報入力シート!AA93)</f>
        <v/>
      </c>
      <c r="S61" s="171"/>
      <c r="T61" s="169"/>
      <c r="U61" s="756" t="str">
        <f>IF(P61="","",VLOOKUP(P61,数式用!$A$5:$I$28,MATCH(T61,数式用!$H$4:$I$4,0)+7,0))</f>
        <v/>
      </c>
      <c r="V61" s="173"/>
      <c r="W61" s="734" t="s">
        <v>257</v>
      </c>
      <c r="X61" s="170"/>
      <c r="Y61" s="735" t="s">
        <v>258</v>
      </c>
      <c r="Z61" s="170"/>
      <c r="AA61" s="735" t="s">
        <v>259</v>
      </c>
      <c r="AB61" s="170"/>
      <c r="AC61" s="735" t="s">
        <v>258</v>
      </c>
      <c r="AD61" s="170"/>
      <c r="AE61" s="735" t="s">
        <v>260</v>
      </c>
      <c r="AF61" s="736" t="s">
        <v>261</v>
      </c>
      <c r="AG61" s="737" t="str">
        <f t="shared" si="4"/>
        <v/>
      </c>
      <c r="AH61" s="738" t="s">
        <v>262</v>
      </c>
      <c r="AI61" s="739" t="str">
        <f t="shared" si="7"/>
        <v/>
      </c>
      <c r="AK61" s="757" t="str">
        <f t="shared" si="5"/>
        <v>○</v>
      </c>
      <c r="AL61" s="758" t="str">
        <f t="shared" si="6"/>
        <v/>
      </c>
      <c r="AM61" s="759"/>
      <c r="AN61" s="759"/>
      <c r="AO61" s="759"/>
      <c r="AP61" s="759"/>
      <c r="AQ61" s="759"/>
      <c r="AR61" s="759"/>
      <c r="AS61" s="759"/>
      <c r="AT61" s="759"/>
      <c r="AU61" s="760"/>
    </row>
    <row r="62" spans="1:47" ht="33" customHeight="1" thickBot="1">
      <c r="A62" s="726">
        <f t="shared" si="3"/>
        <v>51</v>
      </c>
      <c r="B62" s="727" t="str">
        <f>IF(基本情報入力シート!C94="","",基本情報入力シート!C94)</f>
        <v/>
      </c>
      <c r="C62" s="728" t="str">
        <f>IF(基本情報入力シート!D94="","",基本情報入力シート!D94)</f>
        <v/>
      </c>
      <c r="D62" s="728" t="str">
        <f>IF(基本情報入力シート!E94="","",基本情報入力シート!E94)</f>
        <v/>
      </c>
      <c r="E62" s="728" t="str">
        <f>IF(基本情報入力シート!F94="","",基本情報入力シート!F94)</f>
        <v/>
      </c>
      <c r="F62" s="728" t="str">
        <f>IF(基本情報入力シート!G94="","",基本情報入力シート!G94)</f>
        <v/>
      </c>
      <c r="G62" s="728" t="str">
        <f>IF(基本情報入力シート!H94="","",基本情報入力シート!H94)</f>
        <v/>
      </c>
      <c r="H62" s="728" t="str">
        <f>IF(基本情報入力シート!I94="","",基本情報入力シート!I94)</f>
        <v/>
      </c>
      <c r="I62" s="728" t="str">
        <f>IF(基本情報入力シート!J94="","",基本情報入力シート!J94)</f>
        <v/>
      </c>
      <c r="J62" s="728" t="str">
        <f>IF(基本情報入力シート!K94="","",基本情報入力シート!K94)</f>
        <v/>
      </c>
      <c r="K62" s="729" t="str">
        <f>IF(基本情報入力シート!L94="","",基本情報入力シート!L94)</f>
        <v/>
      </c>
      <c r="L62" s="726" t="str">
        <f>IF(基本情報入力シート!M94="","",基本情報入力シート!M94)</f>
        <v/>
      </c>
      <c r="M62" s="726" t="str">
        <f>IF(基本情報入力シート!R94="","",基本情報入力シート!R94)</f>
        <v/>
      </c>
      <c r="N62" s="726" t="str">
        <f>IF(基本情報入力シート!W94="","",基本情報入力シート!W94)</f>
        <v/>
      </c>
      <c r="O62" s="726" t="str">
        <f>IF(基本情報入力シート!X94="","",基本情報入力シート!X94)</f>
        <v/>
      </c>
      <c r="P62" s="730" t="str">
        <f>IF(基本情報入力シート!Y94="","",基本情報入力シート!Y94)</f>
        <v/>
      </c>
      <c r="Q62" s="731" t="str">
        <f>IF(基本情報入力シート!Z94="","",基本情報入力シート!Z94)</f>
        <v/>
      </c>
      <c r="R62" s="755" t="str">
        <f>IF(基本情報入力シート!AA94="","",基本情報入力シート!AA94)</f>
        <v/>
      </c>
      <c r="S62" s="171"/>
      <c r="T62" s="169"/>
      <c r="U62" s="756" t="str">
        <f>IF(P62="","",VLOOKUP(P62,数式用!$A$5:$I$28,MATCH(T62,数式用!$H$4:$I$4,0)+7,0))</f>
        <v/>
      </c>
      <c r="V62" s="173"/>
      <c r="W62" s="734" t="s">
        <v>257</v>
      </c>
      <c r="X62" s="170"/>
      <c r="Y62" s="735" t="s">
        <v>258</v>
      </c>
      <c r="Z62" s="170"/>
      <c r="AA62" s="735" t="s">
        <v>259</v>
      </c>
      <c r="AB62" s="170"/>
      <c r="AC62" s="735" t="s">
        <v>258</v>
      </c>
      <c r="AD62" s="170"/>
      <c r="AE62" s="735" t="s">
        <v>260</v>
      </c>
      <c r="AF62" s="736" t="s">
        <v>261</v>
      </c>
      <c r="AG62" s="737" t="str">
        <f t="shared" si="4"/>
        <v/>
      </c>
      <c r="AH62" s="738" t="s">
        <v>262</v>
      </c>
      <c r="AI62" s="739" t="str">
        <f t="shared" si="7"/>
        <v/>
      </c>
      <c r="AK62" s="757" t="str">
        <f t="shared" si="5"/>
        <v>○</v>
      </c>
      <c r="AL62" s="758" t="str">
        <f t="shared" si="6"/>
        <v/>
      </c>
      <c r="AM62" s="759"/>
      <c r="AN62" s="759"/>
      <c r="AO62" s="759"/>
      <c r="AP62" s="759"/>
      <c r="AQ62" s="759"/>
      <c r="AR62" s="759"/>
      <c r="AS62" s="759"/>
      <c r="AT62" s="759"/>
      <c r="AU62" s="760"/>
    </row>
    <row r="63" spans="1:47" ht="33" customHeight="1" thickBot="1">
      <c r="A63" s="726">
        <f t="shared" si="3"/>
        <v>52</v>
      </c>
      <c r="B63" s="727" t="str">
        <f>IF(基本情報入力シート!C95="","",基本情報入力シート!C95)</f>
        <v/>
      </c>
      <c r="C63" s="728" t="str">
        <f>IF(基本情報入力シート!D95="","",基本情報入力シート!D95)</f>
        <v/>
      </c>
      <c r="D63" s="728" t="str">
        <f>IF(基本情報入力シート!E95="","",基本情報入力シート!E95)</f>
        <v/>
      </c>
      <c r="E63" s="728" t="str">
        <f>IF(基本情報入力シート!F95="","",基本情報入力シート!F95)</f>
        <v/>
      </c>
      <c r="F63" s="728" t="str">
        <f>IF(基本情報入力シート!G95="","",基本情報入力シート!G95)</f>
        <v/>
      </c>
      <c r="G63" s="728" t="str">
        <f>IF(基本情報入力シート!H95="","",基本情報入力シート!H95)</f>
        <v/>
      </c>
      <c r="H63" s="728" t="str">
        <f>IF(基本情報入力シート!I95="","",基本情報入力シート!I95)</f>
        <v/>
      </c>
      <c r="I63" s="728" t="str">
        <f>IF(基本情報入力シート!J95="","",基本情報入力シート!J95)</f>
        <v/>
      </c>
      <c r="J63" s="728" t="str">
        <f>IF(基本情報入力シート!K95="","",基本情報入力シート!K95)</f>
        <v/>
      </c>
      <c r="K63" s="729" t="str">
        <f>IF(基本情報入力シート!L95="","",基本情報入力シート!L95)</f>
        <v/>
      </c>
      <c r="L63" s="726" t="str">
        <f>IF(基本情報入力シート!M95="","",基本情報入力シート!M95)</f>
        <v/>
      </c>
      <c r="M63" s="726" t="str">
        <f>IF(基本情報入力シート!R95="","",基本情報入力シート!R95)</f>
        <v/>
      </c>
      <c r="N63" s="726" t="str">
        <f>IF(基本情報入力シート!W95="","",基本情報入力シート!W95)</f>
        <v/>
      </c>
      <c r="O63" s="726" t="str">
        <f>IF(基本情報入力シート!X95="","",基本情報入力シート!X95)</f>
        <v/>
      </c>
      <c r="P63" s="730" t="str">
        <f>IF(基本情報入力シート!Y95="","",基本情報入力シート!Y95)</f>
        <v/>
      </c>
      <c r="Q63" s="731" t="str">
        <f>IF(基本情報入力シート!Z95="","",基本情報入力シート!Z95)</f>
        <v/>
      </c>
      <c r="R63" s="755" t="str">
        <f>IF(基本情報入力シート!AA95="","",基本情報入力シート!AA95)</f>
        <v/>
      </c>
      <c r="S63" s="171"/>
      <c r="T63" s="169"/>
      <c r="U63" s="756" t="str">
        <f>IF(P63="","",VLOOKUP(P63,数式用!$A$5:$I$28,MATCH(T63,数式用!$H$4:$I$4,0)+7,0))</f>
        <v/>
      </c>
      <c r="V63" s="173"/>
      <c r="W63" s="734" t="s">
        <v>257</v>
      </c>
      <c r="X63" s="170"/>
      <c r="Y63" s="735" t="s">
        <v>258</v>
      </c>
      <c r="Z63" s="170"/>
      <c r="AA63" s="735" t="s">
        <v>259</v>
      </c>
      <c r="AB63" s="170"/>
      <c r="AC63" s="735" t="s">
        <v>258</v>
      </c>
      <c r="AD63" s="170"/>
      <c r="AE63" s="735" t="s">
        <v>260</v>
      </c>
      <c r="AF63" s="736" t="s">
        <v>261</v>
      </c>
      <c r="AG63" s="737" t="str">
        <f t="shared" si="4"/>
        <v/>
      </c>
      <c r="AH63" s="738" t="s">
        <v>262</v>
      </c>
      <c r="AI63" s="739" t="str">
        <f t="shared" si="7"/>
        <v/>
      </c>
      <c r="AK63" s="757" t="str">
        <f t="shared" si="5"/>
        <v>○</v>
      </c>
      <c r="AL63" s="758" t="str">
        <f t="shared" si="6"/>
        <v/>
      </c>
      <c r="AM63" s="759"/>
      <c r="AN63" s="759"/>
      <c r="AO63" s="759"/>
      <c r="AP63" s="759"/>
      <c r="AQ63" s="759"/>
      <c r="AR63" s="759"/>
      <c r="AS63" s="759"/>
      <c r="AT63" s="759"/>
      <c r="AU63" s="760"/>
    </row>
    <row r="64" spans="1:47" ht="33" customHeight="1" thickBot="1">
      <c r="A64" s="726">
        <f t="shared" si="3"/>
        <v>53</v>
      </c>
      <c r="B64" s="727" t="str">
        <f>IF(基本情報入力シート!C96="","",基本情報入力シート!C96)</f>
        <v/>
      </c>
      <c r="C64" s="728" t="str">
        <f>IF(基本情報入力シート!D96="","",基本情報入力シート!D96)</f>
        <v/>
      </c>
      <c r="D64" s="728" t="str">
        <f>IF(基本情報入力シート!E96="","",基本情報入力シート!E96)</f>
        <v/>
      </c>
      <c r="E64" s="728" t="str">
        <f>IF(基本情報入力シート!F96="","",基本情報入力シート!F96)</f>
        <v/>
      </c>
      <c r="F64" s="728" t="str">
        <f>IF(基本情報入力シート!G96="","",基本情報入力シート!G96)</f>
        <v/>
      </c>
      <c r="G64" s="728" t="str">
        <f>IF(基本情報入力シート!H96="","",基本情報入力シート!H96)</f>
        <v/>
      </c>
      <c r="H64" s="728" t="str">
        <f>IF(基本情報入力シート!I96="","",基本情報入力シート!I96)</f>
        <v/>
      </c>
      <c r="I64" s="728" t="str">
        <f>IF(基本情報入力シート!J96="","",基本情報入力シート!J96)</f>
        <v/>
      </c>
      <c r="J64" s="728" t="str">
        <f>IF(基本情報入力シート!K96="","",基本情報入力シート!K96)</f>
        <v/>
      </c>
      <c r="K64" s="729" t="str">
        <f>IF(基本情報入力シート!L96="","",基本情報入力シート!L96)</f>
        <v/>
      </c>
      <c r="L64" s="726" t="str">
        <f>IF(基本情報入力シート!M96="","",基本情報入力シート!M96)</f>
        <v/>
      </c>
      <c r="M64" s="726" t="str">
        <f>IF(基本情報入力シート!R96="","",基本情報入力シート!R96)</f>
        <v/>
      </c>
      <c r="N64" s="726" t="str">
        <f>IF(基本情報入力シート!W96="","",基本情報入力シート!W96)</f>
        <v/>
      </c>
      <c r="O64" s="726" t="str">
        <f>IF(基本情報入力シート!X96="","",基本情報入力シート!X96)</f>
        <v/>
      </c>
      <c r="P64" s="730" t="str">
        <f>IF(基本情報入力シート!Y96="","",基本情報入力シート!Y96)</f>
        <v/>
      </c>
      <c r="Q64" s="731" t="str">
        <f>IF(基本情報入力シート!Z96="","",基本情報入力シート!Z96)</f>
        <v/>
      </c>
      <c r="R64" s="755" t="str">
        <f>IF(基本情報入力シート!AA96="","",基本情報入力シート!AA96)</f>
        <v/>
      </c>
      <c r="S64" s="171"/>
      <c r="T64" s="169"/>
      <c r="U64" s="756" t="str">
        <f>IF(P64="","",VLOOKUP(P64,数式用!$A$5:$I$28,MATCH(T64,数式用!$H$4:$I$4,0)+7,0))</f>
        <v/>
      </c>
      <c r="V64" s="173"/>
      <c r="W64" s="734" t="s">
        <v>257</v>
      </c>
      <c r="X64" s="170"/>
      <c r="Y64" s="735" t="s">
        <v>258</v>
      </c>
      <c r="Z64" s="170"/>
      <c r="AA64" s="735" t="s">
        <v>259</v>
      </c>
      <c r="AB64" s="170"/>
      <c r="AC64" s="735" t="s">
        <v>258</v>
      </c>
      <c r="AD64" s="170"/>
      <c r="AE64" s="735" t="s">
        <v>260</v>
      </c>
      <c r="AF64" s="736" t="s">
        <v>261</v>
      </c>
      <c r="AG64" s="737" t="str">
        <f t="shared" si="4"/>
        <v/>
      </c>
      <c r="AH64" s="738" t="s">
        <v>262</v>
      </c>
      <c r="AI64" s="739" t="str">
        <f t="shared" si="7"/>
        <v/>
      </c>
      <c r="AK64" s="757" t="str">
        <f t="shared" si="5"/>
        <v>○</v>
      </c>
      <c r="AL64" s="758" t="str">
        <f t="shared" si="6"/>
        <v/>
      </c>
      <c r="AM64" s="759"/>
      <c r="AN64" s="759"/>
      <c r="AO64" s="759"/>
      <c r="AP64" s="759"/>
      <c r="AQ64" s="759"/>
      <c r="AR64" s="759"/>
      <c r="AS64" s="759"/>
      <c r="AT64" s="759"/>
      <c r="AU64" s="760"/>
    </row>
    <row r="65" spans="1:47" ht="33" customHeight="1" thickBot="1">
      <c r="A65" s="726">
        <f t="shared" si="3"/>
        <v>54</v>
      </c>
      <c r="B65" s="727" t="str">
        <f>IF(基本情報入力シート!C97="","",基本情報入力シート!C97)</f>
        <v/>
      </c>
      <c r="C65" s="728" t="str">
        <f>IF(基本情報入力シート!D97="","",基本情報入力シート!D97)</f>
        <v/>
      </c>
      <c r="D65" s="728" t="str">
        <f>IF(基本情報入力シート!E97="","",基本情報入力シート!E97)</f>
        <v/>
      </c>
      <c r="E65" s="728" t="str">
        <f>IF(基本情報入力シート!F97="","",基本情報入力シート!F97)</f>
        <v/>
      </c>
      <c r="F65" s="728" t="str">
        <f>IF(基本情報入力シート!G97="","",基本情報入力シート!G97)</f>
        <v/>
      </c>
      <c r="G65" s="728" t="str">
        <f>IF(基本情報入力シート!H97="","",基本情報入力シート!H97)</f>
        <v/>
      </c>
      <c r="H65" s="728" t="str">
        <f>IF(基本情報入力シート!I97="","",基本情報入力シート!I97)</f>
        <v/>
      </c>
      <c r="I65" s="728" t="str">
        <f>IF(基本情報入力シート!J97="","",基本情報入力シート!J97)</f>
        <v/>
      </c>
      <c r="J65" s="728" t="str">
        <f>IF(基本情報入力シート!K97="","",基本情報入力シート!K97)</f>
        <v/>
      </c>
      <c r="K65" s="729" t="str">
        <f>IF(基本情報入力シート!L97="","",基本情報入力シート!L97)</f>
        <v/>
      </c>
      <c r="L65" s="726" t="str">
        <f>IF(基本情報入力シート!M97="","",基本情報入力シート!M97)</f>
        <v/>
      </c>
      <c r="M65" s="726" t="str">
        <f>IF(基本情報入力シート!R97="","",基本情報入力シート!R97)</f>
        <v/>
      </c>
      <c r="N65" s="726" t="str">
        <f>IF(基本情報入力シート!W97="","",基本情報入力シート!W97)</f>
        <v/>
      </c>
      <c r="O65" s="726" t="str">
        <f>IF(基本情報入力シート!X97="","",基本情報入力シート!X97)</f>
        <v/>
      </c>
      <c r="P65" s="730" t="str">
        <f>IF(基本情報入力シート!Y97="","",基本情報入力シート!Y97)</f>
        <v/>
      </c>
      <c r="Q65" s="731" t="str">
        <f>IF(基本情報入力シート!Z97="","",基本情報入力シート!Z97)</f>
        <v/>
      </c>
      <c r="R65" s="755" t="str">
        <f>IF(基本情報入力シート!AA97="","",基本情報入力シート!AA97)</f>
        <v/>
      </c>
      <c r="S65" s="171"/>
      <c r="T65" s="169"/>
      <c r="U65" s="756" t="str">
        <f>IF(P65="","",VLOOKUP(P65,数式用!$A$5:$I$28,MATCH(T65,数式用!$H$4:$I$4,0)+7,0))</f>
        <v/>
      </c>
      <c r="V65" s="173"/>
      <c r="W65" s="734" t="s">
        <v>257</v>
      </c>
      <c r="X65" s="170"/>
      <c r="Y65" s="735" t="s">
        <v>258</v>
      </c>
      <c r="Z65" s="170"/>
      <c r="AA65" s="735" t="s">
        <v>259</v>
      </c>
      <c r="AB65" s="170"/>
      <c r="AC65" s="735" t="s">
        <v>258</v>
      </c>
      <c r="AD65" s="170"/>
      <c r="AE65" s="735" t="s">
        <v>260</v>
      </c>
      <c r="AF65" s="736" t="s">
        <v>261</v>
      </c>
      <c r="AG65" s="737" t="str">
        <f t="shared" si="4"/>
        <v/>
      </c>
      <c r="AH65" s="738" t="s">
        <v>262</v>
      </c>
      <c r="AI65" s="739" t="str">
        <f t="shared" si="7"/>
        <v/>
      </c>
      <c r="AK65" s="757" t="str">
        <f t="shared" si="5"/>
        <v>○</v>
      </c>
      <c r="AL65" s="758" t="str">
        <f t="shared" si="6"/>
        <v/>
      </c>
      <c r="AM65" s="759"/>
      <c r="AN65" s="759"/>
      <c r="AO65" s="759"/>
      <c r="AP65" s="759"/>
      <c r="AQ65" s="759"/>
      <c r="AR65" s="759"/>
      <c r="AS65" s="759"/>
      <c r="AT65" s="759"/>
      <c r="AU65" s="760"/>
    </row>
    <row r="66" spans="1:47" ht="33" customHeight="1" thickBot="1">
      <c r="A66" s="726">
        <f t="shared" si="3"/>
        <v>55</v>
      </c>
      <c r="B66" s="727" t="str">
        <f>IF(基本情報入力シート!C98="","",基本情報入力シート!C98)</f>
        <v/>
      </c>
      <c r="C66" s="728" t="str">
        <f>IF(基本情報入力シート!D98="","",基本情報入力シート!D98)</f>
        <v/>
      </c>
      <c r="D66" s="728" t="str">
        <f>IF(基本情報入力シート!E98="","",基本情報入力シート!E98)</f>
        <v/>
      </c>
      <c r="E66" s="728" t="str">
        <f>IF(基本情報入力シート!F98="","",基本情報入力シート!F98)</f>
        <v/>
      </c>
      <c r="F66" s="728" t="str">
        <f>IF(基本情報入力シート!G98="","",基本情報入力シート!G98)</f>
        <v/>
      </c>
      <c r="G66" s="728" t="str">
        <f>IF(基本情報入力シート!H98="","",基本情報入力シート!H98)</f>
        <v/>
      </c>
      <c r="H66" s="728" t="str">
        <f>IF(基本情報入力シート!I98="","",基本情報入力シート!I98)</f>
        <v/>
      </c>
      <c r="I66" s="728" t="str">
        <f>IF(基本情報入力シート!J98="","",基本情報入力シート!J98)</f>
        <v/>
      </c>
      <c r="J66" s="728" t="str">
        <f>IF(基本情報入力シート!K98="","",基本情報入力シート!K98)</f>
        <v/>
      </c>
      <c r="K66" s="729" t="str">
        <f>IF(基本情報入力シート!L98="","",基本情報入力シート!L98)</f>
        <v/>
      </c>
      <c r="L66" s="726" t="str">
        <f>IF(基本情報入力シート!M98="","",基本情報入力シート!M98)</f>
        <v/>
      </c>
      <c r="M66" s="726" t="str">
        <f>IF(基本情報入力シート!R98="","",基本情報入力シート!R98)</f>
        <v/>
      </c>
      <c r="N66" s="726" t="str">
        <f>IF(基本情報入力シート!W98="","",基本情報入力シート!W98)</f>
        <v/>
      </c>
      <c r="O66" s="726" t="str">
        <f>IF(基本情報入力シート!X98="","",基本情報入力シート!X98)</f>
        <v/>
      </c>
      <c r="P66" s="730" t="str">
        <f>IF(基本情報入力シート!Y98="","",基本情報入力シート!Y98)</f>
        <v/>
      </c>
      <c r="Q66" s="731" t="str">
        <f>IF(基本情報入力シート!Z98="","",基本情報入力シート!Z98)</f>
        <v/>
      </c>
      <c r="R66" s="755" t="str">
        <f>IF(基本情報入力シート!AA98="","",基本情報入力シート!AA98)</f>
        <v/>
      </c>
      <c r="S66" s="171"/>
      <c r="T66" s="169"/>
      <c r="U66" s="756" t="str">
        <f>IF(P66="","",VLOOKUP(P66,数式用!$A$5:$I$28,MATCH(T66,数式用!$H$4:$I$4,0)+7,0))</f>
        <v/>
      </c>
      <c r="V66" s="173"/>
      <c r="W66" s="734" t="s">
        <v>257</v>
      </c>
      <c r="X66" s="170"/>
      <c r="Y66" s="735" t="s">
        <v>258</v>
      </c>
      <c r="Z66" s="170"/>
      <c r="AA66" s="735" t="s">
        <v>259</v>
      </c>
      <c r="AB66" s="170"/>
      <c r="AC66" s="735" t="s">
        <v>258</v>
      </c>
      <c r="AD66" s="170"/>
      <c r="AE66" s="735" t="s">
        <v>260</v>
      </c>
      <c r="AF66" s="736" t="s">
        <v>261</v>
      </c>
      <c r="AG66" s="737" t="str">
        <f t="shared" si="4"/>
        <v/>
      </c>
      <c r="AH66" s="738" t="s">
        <v>262</v>
      </c>
      <c r="AI66" s="739" t="str">
        <f t="shared" si="7"/>
        <v/>
      </c>
      <c r="AK66" s="757" t="str">
        <f t="shared" si="5"/>
        <v>○</v>
      </c>
      <c r="AL66" s="758" t="str">
        <f t="shared" si="6"/>
        <v/>
      </c>
      <c r="AM66" s="759"/>
      <c r="AN66" s="759"/>
      <c r="AO66" s="759"/>
      <c r="AP66" s="759"/>
      <c r="AQ66" s="759"/>
      <c r="AR66" s="759"/>
      <c r="AS66" s="759"/>
      <c r="AT66" s="759"/>
      <c r="AU66" s="760"/>
    </row>
    <row r="67" spans="1:47" ht="33" customHeight="1" thickBot="1">
      <c r="A67" s="726">
        <f t="shared" si="3"/>
        <v>56</v>
      </c>
      <c r="B67" s="727" t="str">
        <f>IF(基本情報入力シート!C99="","",基本情報入力シート!C99)</f>
        <v/>
      </c>
      <c r="C67" s="728" t="str">
        <f>IF(基本情報入力シート!D99="","",基本情報入力シート!D99)</f>
        <v/>
      </c>
      <c r="D67" s="728" t="str">
        <f>IF(基本情報入力シート!E99="","",基本情報入力シート!E99)</f>
        <v/>
      </c>
      <c r="E67" s="728" t="str">
        <f>IF(基本情報入力シート!F99="","",基本情報入力シート!F99)</f>
        <v/>
      </c>
      <c r="F67" s="728" t="str">
        <f>IF(基本情報入力シート!G99="","",基本情報入力シート!G99)</f>
        <v/>
      </c>
      <c r="G67" s="728" t="str">
        <f>IF(基本情報入力シート!H99="","",基本情報入力シート!H99)</f>
        <v/>
      </c>
      <c r="H67" s="728" t="str">
        <f>IF(基本情報入力シート!I99="","",基本情報入力シート!I99)</f>
        <v/>
      </c>
      <c r="I67" s="728" t="str">
        <f>IF(基本情報入力シート!J99="","",基本情報入力シート!J99)</f>
        <v/>
      </c>
      <c r="J67" s="728" t="str">
        <f>IF(基本情報入力シート!K99="","",基本情報入力シート!K99)</f>
        <v/>
      </c>
      <c r="K67" s="729" t="str">
        <f>IF(基本情報入力シート!L99="","",基本情報入力シート!L99)</f>
        <v/>
      </c>
      <c r="L67" s="726" t="str">
        <f>IF(基本情報入力シート!M99="","",基本情報入力シート!M99)</f>
        <v/>
      </c>
      <c r="M67" s="726" t="str">
        <f>IF(基本情報入力シート!R99="","",基本情報入力シート!R99)</f>
        <v/>
      </c>
      <c r="N67" s="726" t="str">
        <f>IF(基本情報入力シート!W99="","",基本情報入力シート!W99)</f>
        <v/>
      </c>
      <c r="O67" s="726" t="str">
        <f>IF(基本情報入力シート!X99="","",基本情報入力シート!X99)</f>
        <v/>
      </c>
      <c r="P67" s="730" t="str">
        <f>IF(基本情報入力シート!Y99="","",基本情報入力シート!Y99)</f>
        <v/>
      </c>
      <c r="Q67" s="731" t="str">
        <f>IF(基本情報入力シート!Z99="","",基本情報入力シート!Z99)</f>
        <v/>
      </c>
      <c r="R67" s="755" t="str">
        <f>IF(基本情報入力シート!AA99="","",基本情報入力シート!AA99)</f>
        <v/>
      </c>
      <c r="S67" s="171"/>
      <c r="T67" s="169"/>
      <c r="U67" s="756" t="str">
        <f>IF(P67="","",VLOOKUP(P67,数式用!$A$5:$I$28,MATCH(T67,数式用!$H$4:$I$4,0)+7,0))</f>
        <v/>
      </c>
      <c r="V67" s="173"/>
      <c r="W67" s="734" t="s">
        <v>257</v>
      </c>
      <c r="X67" s="170"/>
      <c r="Y67" s="735" t="s">
        <v>258</v>
      </c>
      <c r="Z67" s="170"/>
      <c r="AA67" s="735" t="s">
        <v>259</v>
      </c>
      <c r="AB67" s="170"/>
      <c r="AC67" s="735" t="s">
        <v>258</v>
      </c>
      <c r="AD67" s="170"/>
      <c r="AE67" s="735" t="s">
        <v>260</v>
      </c>
      <c r="AF67" s="736" t="s">
        <v>261</v>
      </c>
      <c r="AG67" s="737" t="str">
        <f t="shared" si="4"/>
        <v/>
      </c>
      <c r="AH67" s="738" t="s">
        <v>262</v>
      </c>
      <c r="AI67" s="739" t="str">
        <f t="shared" si="7"/>
        <v/>
      </c>
      <c r="AK67" s="757" t="str">
        <f t="shared" si="5"/>
        <v>○</v>
      </c>
      <c r="AL67" s="758" t="str">
        <f t="shared" si="6"/>
        <v/>
      </c>
      <c r="AM67" s="759"/>
      <c r="AN67" s="759"/>
      <c r="AO67" s="759"/>
      <c r="AP67" s="759"/>
      <c r="AQ67" s="759"/>
      <c r="AR67" s="759"/>
      <c r="AS67" s="759"/>
      <c r="AT67" s="759"/>
      <c r="AU67" s="760"/>
    </row>
    <row r="68" spans="1:47" ht="33" customHeight="1" thickBot="1">
      <c r="A68" s="726">
        <f t="shared" si="3"/>
        <v>57</v>
      </c>
      <c r="B68" s="727" t="str">
        <f>IF(基本情報入力シート!C100="","",基本情報入力シート!C100)</f>
        <v/>
      </c>
      <c r="C68" s="728" t="str">
        <f>IF(基本情報入力シート!D100="","",基本情報入力シート!D100)</f>
        <v/>
      </c>
      <c r="D68" s="728" t="str">
        <f>IF(基本情報入力シート!E100="","",基本情報入力シート!E100)</f>
        <v/>
      </c>
      <c r="E68" s="728" t="str">
        <f>IF(基本情報入力シート!F100="","",基本情報入力シート!F100)</f>
        <v/>
      </c>
      <c r="F68" s="728" t="str">
        <f>IF(基本情報入力シート!G100="","",基本情報入力シート!G100)</f>
        <v/>
      </c>
      <c r="G68" s="728" t="str">
        <f>IF(基本情報入力シート!H100="","",基本情報入力シート!H100)</f>
        <v/>
      </c>
      <c r="H68" s="728" t="str">
        <f>IF(基本情報入力シート!I100="","",基本情報入力シート!I100)</f>
        <v/>
      </c>
      <c r="I68" s="728" t="str">
        <f>IF(基本情報入力シート!J100="","",基本情報入力シート!J100)</f>
        <v/>
      </c>
      <c r="J68" s="728" t="str">
        <f>IF(基本情報入力シート!K100="","",基本情報入力シート!K100)</f>
        <v/>
      </c>
      <c r="K68" s="729" t="str">
        <f>IF(基本情報入力シート!L100="","",基本情報入力シート!L100)</f>
        <v/>
      </c>
      <c r="L68" s="726" t="str">
        <f>IF(基本情報入力シート!M100="","",基本情報入力シート!M100)</f>
        <v/>
      </c>
      <c r="M68" s="726" t="str">
        <f>IF(基本情報入力シート!R100="","",基本情報入力シート!R100)</f>
        <v/>
      </c>
      <c r="N68" s="726" t="str">
        <f>IF(基本情報入力シート!W100="","",基本情報入力シート!W100)</f>
        <v/>
      </c>
      <c r="O68" s="726" t="str">
        <f>IF(基本情報入力シート!X100="","",基本情報入力シート!X100)</f>
        <v/>
      </c>
      <c r="P68" s="730" t="str">
        <f>IF(基本情報入力シート!Y100="","",基本情報入力シート!Y100)</f>
        <v/>
      </c>
      <c r="Q68" s="731" t="str">
        <f>IF(基本情報入力シート!Z100="","",基本情報入力シート!Z100)</f>
        <v/>
      </c>
      <c r="R68" s="755" t="str">
        <f>IF(基本情報入力シート!AA100="","",基本情報入力シート!AA100)</f>
        <v/>
      </c>
      <c r="S68" s="171"/>
      <c r="T68" s="169"/>
      <c r="U68" s="756" t="str">
        <f>IF(P68="","",VLOOKUP(P68,数式用!$A$5:$I$28,MATCH(T68,数式用!$H$4:$I$4,0)+7,0))</f>
        <v/>
      </c>
      <c r="V68" s="173"/>
      <c r="W68" s="734" t="s">
        <v>257</v>
      </c>
      <c r="X68" s="170"/>
      <c r="Y68" s="735" t="s">
        <v>258</v>
      </c>
      <c r="Z68" s="170"/>
      <c r="AA68" s="735" t="s">
        <v>259</v>
      </c>
      <c r="AB68" s="170"/>
      <c r="AC68" s="735" t="s">
        <v>258</v>
      </c>
      <c r="AD68" s="170"/>
      <c r="AE68" s="735" t="s">
        <v>260</v>
      </c>
      <c r="AF68" s="736" t="s">
        <v>261</v>
      </c>
      <c r="AG68" s="737" t="str">
        <f t="shared" si="4"/>
        <v/>
      </c>
      <c r="AH68" s="738" t="s">
        <v>262</v>
      </c>
      <c r="AI68" s="739" t="str">
        <f t="shared" si="7"/>
        <v/>
      </c>
      <c r="AK68" s="757" t="str">
        <f t="shared" si="5"/>
        <v>○</v>
      </c>
      <c r="AL68" s="758" t="str">
        <f t="shared" si="6"/>
        <v/>
      </c>
      <c r="AM68" s="759"/>
      <c r="AN68" s="759"/>
      <c r="AO68" s="759"/>
      <c r="AP68" s="759"/>
      <c r="AQ68" s="759"/>
      <c r="AR68" s="759"/>
      <c r="AS68" s="759"/>
      <c r="AT68" s="759"/>
      <c r="AU68" s="760"/>
    </row>
    <row r="69" spans="1:47" ht="33" customHeight="1" thickBot="1">
      <c r="A69" s="726">
        <f t="shared" si="3"/>
        <v>58</v>
      </c>
      <c r="B69" s="727" t="str">
        <f>IF(基本情報入力シート!C101="","",基本情報入力シート!C101)</f>
        <v/>
      </c>
      <c r="C69" s="728" t="str">
        <f>IF(基本情報入力シート!D101="","",基本情報入力シート!D101)</f>
        <v/>
      </c>
      <c r="D69" s="728" t="str">
        <f>IF(基本情報入力シート!E101="","",基本情報入力シート!E101)</f>
        <v/>
      </c>
      <c r="E69" s="728" t="str">
        <f>IF(基本情報入力シート!F101="","",基本情報入力シート!F101)</f>
        <v/>
      </c>
      <c r="F69" s="728" t="str">
        <f>IF(基本情報入力シート!G101="","",基本情報入力シート!G101)</f>
        <v/>
      </c>
      <c r="G69" s="728" t="str">
        <f>IF(基本情報入力シート!H101="","",基本情報入力シート!H101)</f>
        <v/>
      </c>
      <c r="H69" s="728" t="str">
        <f>IF(基本情報入力シート!I101="","",基本情報入力シート!I101)</f>
        <v/>
      </c>
      <c r="I69" s="728" t="str">
        <f>IF(基本情報入力シート!J101="","",基本情報入力シート!J101)</f>
        <v/>
      </c>
      <c r="J69" s="728" t="str">
        <f>IF(基本情報入力シート!K101="","",基本情報入力シート!K101)</f>
        <v/>
      </c>
      <c r="K69" s="729" t="str">
        <f>IF(基本情報入力シート!L101="","",基本情報入力シート!L101)</f>
        <v/>
      </c>
      <c r="L69" s="726" t="str">
        <f>IF(基本情報入力シート!M101="","",基本情報入力シート!M101)</f>
        <v/>
      </c>
      <c r="M69" s="726" t="str">
        <f>IF(基本情報入力シート!R101="","",基本情報入力シート!R101)</f>
        <v/>
      </c>
      <c r="N69" s="726" t="str">
        <f>IF(基本情報入力シート!W101="","",基本情報入力シート!W101)</f>
        <v/>
      </c>
      <c r="O69" s="726" t="str">
        <f>IF(基本情報入力シート!X101="","",基本情報入力シート!X101)</f>
        <v/>
      </c>
      <c r="P69" s="730" t="str">
        <f>IF(基本情報入力シート!Y101="","",基本情報入力シート!Y101)</f>
        <v/>
      </c>
      <c r="Q69" s="731" t="str">
        <f>IF(基本情報入力シート!Z101="","",基本情報入力シート!Z101)</f>
        <v/>
      </c>
      <c r="R69" s="755" t="str">
        <f>IF(基本情報入力シート!AA101="","",基本情報入力シート!AA101)</f>
        <v/>
      </c>
      <c r="S69" s="171"/>
      <c r="T69" s="169"/>
      <c r="U69" s="756" t="str">
        <f>IF(P69="","",VLOOKUP(P69,数式用!$A$5:$I$28,MATCH(T69,数式用!$H$4:$I$4,0)+7,0))</f>
        <v/>
      </c>
      <c r="V69" s="173"/>
      <c r="W69" s="734" t="s">
        <v>257</v>
      </c>
      <c r="X69" s="170"/>
      <c r="Y69" s="735" t="s">
        <v>258</v>
      </c>
      <c r="Z69" s="170"/>
      <c r="AA69" s="735" t="s">
        <v>259</v>
      </c>
      <c r="AB69" s="170"/>
      <c r="AC69" s="735" t="s">
        <v>258</v>
      </c>
      <c r="AD69" s="170"/>
      <c r="AE69" s="735" t="s">
        <v>260</v>
      </c>
      <c r="AF69" s="736" t="s">
        <v>261</v>
      </c>
      <c r="AG69" s="737" t="str">
        <f t="shared" si="4"/>
        <v/>
      </c>
      <c r="AH69" s="738" t="s">
        <v>262</v>
      </c>
      <c r="AI69" s="739" t="str">
        <f t="shared" si="7"/>
        <v/>
      </c>
      <c r="AK69" s="757" t="str">
        <f t="shared" si="5"/>
        <v>○</v>
      </c>
      <c r="AL69" s="758" t="str">
        <f t="shared" si="6"/>
        <v/>
      </c>
      <c r="AM69" s="759"/>
      <c r="AN69" s="759"/>
      <c r="AO69" s="759"/>
      <c r="AP69" s="759"/>
      <c r="AQ69" s="759"/>
      <c r="AR69" s="759"/>
      <c r="AS69" s="759"/>
      <c r="AT69" s="759"/>
      <c r="AU69" s="760"/>
    </row>
    <row r="70" spans="1:47" ht="33" customHeight="1" thickBot="1">
      <c r="A70" s="726">
        <f t="shared" si="3"/>
        <v>59</v>
      </c>
      <c r="B70" s="727" t="str">
        <f>IF(基本情報入力シート!C102="","",基本情報入力シート!C102)</f>
        <v/>
      </c>
      <c r="C70" s="728" t="str">
        <f>IF(基本情報入力シート!D102="","",基本情報入力シート!D102)</f>
        <v/>
      </c>
      <c r="D70" s="728" t="str">
        <f>IF(基本情報入力シート!E102="","",基本情報入力シート!E102)</f>
        <v/>
      </c>
      <c r="E70" s="728" t="str">
        <f>IF(基本情報入力シート!F102="","",基本情報入力シート!F102)</f>
        <v/>
      </c>
      <c r="F70" s="728" t="str">
        <f>IF(基本情報入力シート!G102="","",基本情報入力シート!G102)</f>
        <v/>
      </c>
      <c r="G70" s="728" t="str">
        <f>IF(基本情報入力シート!H102="","",基本情報入力シート!H102)</f>
        <v/>
      </c>
      <c r="H70" s="728" t="str">
        <f>IF(基本情報入力シート!I102="","",基本情報入力シート!I102)</f>
        <v/>
      </c>
      <c r="I70" s="728" t="str">
        <f>IF(基本情報入力シート!J102="","",基本情報入力シート!J102)</f>
        <v/>
      </c>
      <c r="J70" s="728" t="str">
        <f>IF(基本情報入力シート!K102="","",基本情報入力シート!K102)</f>
        <v/>
      </c>
      <c r="K70" s="729" t="str">
        <f>IF(基本情報入力シート!L102="","",基本情報入力シート!L102)</f>
        <v/>
      </c>
      <c r="L70" s="726" t="str">
        <f>IF(基本情報入力シート!M102="","",基本情報入力シート!M102)</f>
        <v/>
      </c>
      <c r="M70" s="726" t="str">
        <f>IF(基本情報入力シート!R102="","",基本情報入力シート!R102)</f>
        <v/>
      </c>
      <c r="N70" s="726" t="str">
        <f>IF(基本情報入力シート!W102="","",基本情報入力シート!W102)</f>
        <v/>
      </c>
      <c r="O70" s="726" t="str">
        <f>IF(基本情報入力シート!X102="","",基本情報入力シート!X102)</f>
        <v/>
      </c>
      <c r="P70" s="730" t="str">
        <f>IF(基本情報入力シート!Y102="","",基本情報入力シート!Y102)</f>
        <v/>
      </c>
      <c r="Q70" s="731" t="str">
        <f>IF(基本情報入力シート!Z102="","",基本情報入力シート!Z102)</f>
        <v/>
      </c>
      <c r="R70" s="755" t="str">
        <f>IF(基本情報入力シート!AA102="","",基本情報入力シート!AA102)</f>
        <v/>
      </c>
      <c r="S70" s="171"/>
      <c r="T70" s="169"/>
      <c r="U70" s="756" t="str">
        <f>IF(P70="","",VLOOKUP(P70,数式用!$A$5:$I$28,MATCH(T70,数式用!$H$4:$I$4,0)+7,0))</f>
        <v/>
      </c>
      <c r="V70" s="173"/>
      <c r="W70" s="734" t="s">
        <v>257</v>
      </c>
      <c r="X70" s="170"/>
      <c r="Y70" s="735" t="s">
        <v>258</v>
      </c>
      <c r="Z70" s="170"/>
      <c r="AA70" s="735" t="s">
        <v>259</v>
      </c>
      <c r="AB70" s="170"/>
      <c r="AC70" s="735" t="s">
        <v>258</v>
      </c>
      <c r="AD70" s="170"/>
      <c r="AE70" s="735" t="s">
        <v>260</v>
      </c>
      <c r="AF70" s="736" t="s">
        <v>261</v>
      </c>
      <c r="AG70" s="737" t="str">
        <f t="shared" si="4"/>
        <v/>
      </c>
      <c r="AH70" s="738" t="s">
        <v>262</v>
      </c>
      <c r="AI70" s="739" t="str">
        <f t="shared" si="7"/>
        <v/>
      </c>
      <c r="AK70" s="757" t="str">
        <f t="shared" si="5"/>
        <v>○</v>
      </c>
      <c r="AL70" s="758" t="str">
        <f t="shared" si="6"/>
        <v/>
      </c>
      <c r="AM70" s="759"/>
      <c r="AN70" s="759"/>
      <c r="AO70" s="759"/>
      <c r="AP70" s="759"/>
      <c r="AQ70" s="759"/>
      <c r="AR70" s="759"/>
      <c r="AS70" s="759"/>
      <c r="AT70" s="759"/>
      <c r="AU70" s="760"/>
    </row>
    <row r="71" spans="1:47" ht="33" customHeight="1" thickBot="1">
      <c r="A71" s="726">
        <f t="shared" si="3"/>
        <v>60</v>
      </c>
      <c r="B71" s="727" t="str">
        <f>IF(基本情報入力シート!C103="","",基本情報入力シート!C103)</f>
        <v/>
      </c>
      <c r="C71" s="728" t="str">
        <f>IF(基本情報入力シート!D103="","",基本情報入力シート!D103)</f>
        <v/>
      </c>
      <c r="D71" s="728" t="str">
        <f>IF(基本情報入力シート!E103="","",基本情報入力シート!E103)</f>
        <v/>
      </c>
      <c r="E71" s="728" t="str">
        <f>IF(基本情報入力シート!F103="","",基本情報入力シート!F103)</f>
        <v/>
      </c>
      <c r="F71" s="728" t="str">
        <f>IF(基本情報入力シート!G103="","",基本情報入力シート!G103)</f>
        <v/>
      </c>
      <c r="G71" s="728" t="str">
        <f>IF(基本情報入力シート!H103="","",基本情報入力シート!H103)</f>
        <v/>
      </c>
      <c r="H71" s="728" t="str">
        <f>IF(基本情報入力シート!I103="","",基本情報入力シート!I103)</f>
        <v/>
      </c>
      <c r="I71" s="728" t="str">
        <f>IF(基本情報入力シート!J103="","",基本情報入力シート!J103)</f>
        <v/>
      </c>
      <c r="J71" s="728" t="str">
        <f>IF(基本情報入力シート!K103="","",基本情報入力シート!K103)</f>
        <v/>
      </c>
      <c r="K71" s="729" t="str">
        <f>IF(基本情報入力シート!L103="","",基本情報入力シート!L103)</f>
        <v/>
      </c>
      <c r="L71" s="726" t="str">
        <f>IF(基本情報入力シート!M103="","",基本情報入力シート!M103)</f>
        <v/>
      </c>
      <c r="M71" s="726" t="str">
        <f>IF(基本情報入力シート!R103="","",基本情報入力シート!R103)</f>
        <v/>
      </c>
      <c r="N71" s="726" t="str">
        <f>IF(基本情報入力シート!W103="","",基本情報入力シート!W103)</f>
        <v/>
      </c>
      <c r="O71" s="726" t="str">
        <f>IF(基本情報入力シート!X103="","",基本情報入力シート!X103)</f>
        <v/>
      </c>
      <c r="P71" s="730" t="str">
        <f>IF(基本情報入力シート!Y103="","",基本情報入力シート!Y103)</f>
        <v/>
      </c>
      <c r="Q71" s="731" t="str">
        <f>IF(基本情報入力シート!Z103="","",基本情報入力シート!Z103)</f>
        <v/>
      </c>
      <c r="R71" s="755" t="str">
        <f>IF(基本情報入力シート!AA103="","",基本情報入力シート!AA103)</f>
        <v/>
      </c>
      <c r="S71" s="171"/>
      <c r="T71" s="169"/>
      <c r="U71" s="756" t="str">
        <f>IF(P71="","",VLOOKUP(P71,数式用!$A$5:$I$28,MATCH(T71,数式用!$H$4:$I$4,0)+7,0))</f>
        <v/>
      </c>
      <c r="V71" s="173"/>
      <c r="W71" s="734" t="s">
        <v>257</v>
      </c>
      <c r="X71" s="170"/>
      <c r="Y71" s="735" t="s">
        <v>258</v>
      </c>
      <c r="Z71" s="170"/>
      <c r="AA71" s="735" t="s">
        <v>259</v>
      </c>
      <c r="AB71" s="170"/>
      <c r="AC71" s="735" t="s">
        <v>258</v>
      </c>
      <c r="AD71" s="170"/>
      <c r="AE71" s="735" t="s">
        <v>260</v>
      </c>
      <c r="AF71" s="736" t="s">
        <v>261</v>
      </c>
      <c r="AG71" s="737" t="str">
        <f t="shared" si="4"/>
        <v/>
      </c>
      <c r="AH71" s="738" t="s">
        <v>262</v>
      </c>
      <c r="AI71" s="739" t="str">
        <f t="shared" si="7"/>
        <v/>
      </c>
      <c r="AK71" s="757" t="str">
        <f t="shared" si="5"/>
        <v>○</v>
      </c>
      <c r="AL71" s="758" t="str">
        <f t="shared" si="6"/>
        <v/>
      </c>
      <c r="AM71" s="759"/>
      <c r="AN71" s="759"/>
      <c r="AO71" s="759"/>
      <c r="AP71" s="759"/>
      <c r="AQ71" s="759"/>
      <c r="AR71" s="759"/>
      <c r="AS71" s="759"/>
      <c r="AT71" s="759"/>
      <c r="AU71" s="760"/>
    </row>
    <row r="72" spans="1:47" ht="33" customHeight="1" thickBot="1">
      <c r="A72" s="726">
        <f t="shared" si="3"/>
        <v>61</v>
      </c>
      <c r="B72" s="727" t="str">
        <f>IF(基本情報入力シート!C104="","",基本情報入力シート!C104)</f>
        <v/>
      </c>
      <c r="C72" s="728" t="str">
        <f>IF(基本情報入力シート!D104="","",基本情報入力シート!D104)</f>
        <v/>
      </c>
      <c r="D72" s="728" t="str">
        <f>IF(基本情報入力シート!E104="","",基本情報入力シート!E104)</f>
        <v/>
      </c>
      <c r="E72" s="728" t="str">
        <f>IF(基本情報入力シート!F104="","",基本情報入力シート!F104)</f>
        <v/>
      </c>
      <c r="F72" s="728" t="str">
        <f>IF(基本情報入力シート!G104="","",基本情報入力シート!G104)</f>
        <v/>
      </c>
      <c r="G72" s="728" t="str">
        <f>IF(基本情報入力シート!H104="","",基本情報入力シート!H104)</f>
        <v/>
      </c>
      <c r="H72" s="728" t="str">
        <f>IF(基本情報入力シート!I104="","",基本情報入力シート!I104)</f>
        <v/>
      </c>
      <c r="I72" s="728" t="str">
        <f>IF(基本情報入力シート!J104="","",基本情報入力シート!J104)</f>
        <v/>
      </c>
      <c r="J72" s="728" t="str">
        <f>IF(基本情報入力シート!K104="","",基本情報入力シート!K104)</f>
        <v/>
      </c>
      <c r="K72" s="729" t="str">
        <f>IF(基本情報入力シート!L104="","",基本情報入力シート!L104)</f>
        <v/>
      </c>
      <c r="L72" s="726" t="str">
        <f>IF(基本情報入力シート!M104="","",基本情報入力シート!M104)</f>
        <v/>
      </c>
      <c r="M72" s="726" t="str">
        <f>IF(基本情報入力シート!R104="","",基本情報入力シート!R104)</f>
        <v/>
      </c>
      <c r="N72" s="726" t="str">
        <f>IF(基本情報入力シート!W104="","",基本情報入力シート!W104)</f>
        <v/>
      </c>
      <c r="O72" s="726" t="str">
        <f>IF(基本情報入力シート!X104="","",基本情報入力シート!X104)</f>
        <v/>
      </c>
      <c r="P72" s="730" t="str">
        <f>IF(基本情報入力シート!Y104="","",基本情報入力シート!Y104)</f>
        <v/>
      </c>
      <c r="Q72" s="731" t="str">
        <f>IF(基本情報入力シート!Z104="","",基本情報入力シート!Z104)</f>
        <v/>
      </c>
      <c r="R72" s="755" t="str">
        <f>IF(基本情報入力シート!AA104="","",基本情報入力シート!AA104)</f>
        <v/>
      </c>
      <c r="S72" s="171"/>
      <c r="T72" s="169"/>
      <c r="U72" s="756" t="str">
        <f>IF(P72="","",VLOOKUP(P72,数式用!$A$5:$I$28,MATCH(T72,数式用!$H$4:$I$4,0)+7,0))</f>
        <v/>
      </c>
      <c r="V72" s="173"/>
      <c r="W72" s="734" t="s">
        <v>257</v>
      </c>
      <c r="X72" s="170"/>
      <c r="Y72" s="735" t="s">
        <v>258</v>
      </c>
      <c r="Z72" s="170"/>
      <c r="AA72" s="735" t="s">
        <v>259</v>
      </c>
      <c r="AB72" s="170"/>
      <c r="AC72" s="735" t="s">
        <v>258</v>
      </c>
      <c r="AD72" s="170"/>
      <c r="AE72" s="735" t="s">
        <v>260</v>
      </c>
      <c r="AF72" s="736" t="s">
        <v>261</v>
      </c>
      <c r="AG72" s="737" t="str">
        <f t="shared" si="4"/>
        <v/>
      </c>
      <c r="AH72" s="738" t="s">
        <v>262</v>
      </c>
      <c r="AI72" s="739" t="str">
        <f t="shared" si="7"/>
        <v/>
      </c>
      <c r="AK72" s="757" t="str">
        <f t="shared" si="5"/>
        <v>○</v>
      </c>
      <c r="AL72" s="758" t="str">
        <f t="shared" si="6"/>
        <v/>
      </c>
      <c r="AM72" s="759"/>
      <c r="AN72" s="759"/>
      <c r="AO72" s="759"/>
      <c r="AP72" s="759"/>
      <c r="AQ72" s="759"/>
      <c r="AR72" s="759"/>
      <c r="AS72" s="759"/>
      <c r="AT72" s="759"/>
      <c r="AU72" s="760"/>
    </row>
    <row r="73" spans="1:47" ht="33" customHeight="1" thickBot="1">
      <c r="A73" s="726">
        <f t="shared" si="3"/>
        <v>62</v>
      </c>
      <c r="B73" s="727" t="str">
        <f>IF(基本情報入力シート!C105="","",基本情報入力シート!C105)</f>
        <v/>
      </c>
      <c r="C73" s="728" t="str">
        <f>IF(基本情報入力シート!D105="","",基本情報入力シート!D105)</f>
        <v/>
      </c>
      <c r="D73" s="728" t="str">
        <f>IF(基本情報入力シート!E105="","",基本情報入力シート!E105)</f>
        <v/>
      </c>
      <c r="E73" s="728" t="str">
        <f>IF(基本情報入力シート!F105="","",基本情報入力シート!F105)</f>
        <v/>
      </c>
      <c r="F73" s="728" t="str">
        <f>IF(基本情報入力シート!G105="","",基本情報入力シート!G105)</f>
        <v/>
      </c>
      <c r="G73" s="728" t="str">
        <f>IF(基本情報入力シート!H105="","",基本情報入力シート!H105)</f>
        <v/>
      </c>
      <c r="H73" s="728" t="str">
        <f>IF(基本情報入力シート!I105="","",基本情報入力シート!I105)</f>
        <v/>
      </c>
      <c r="I73" s="728" t="str">
        <f>IF(基本情報入力シート!J105="","",基本情報入力シート!J105)</f>
        <v/>
      </c>
      <c r="J73" s="728" t="str">
        <f>IF(基本情報入力シート!K105="","",基本情報入力シート!K105)</f>
        <v/>
      </c>
      <c r="K73" s="729" t="str">
        <f>IF(基本情報入力シート!L105="","",基本情報入力シート!L105)</f>
        <v/>
      </c>
      <c r="L73" s="726" t="str">
        <f>IF(基本情報入力シート!M105="","",基本情報入力シート!M105)</f>
        <v/>
      </c>
      <c r="M73" s="726" t="str">
        <f>IF(基本情報入力シート!R105="","",基本情報入力シート!R105)</f>
        <v/>
      </c>
      <c r="N73" s="726" t="str">
        <f>IF(基本情報入力シート!W105="","",基本情報入力シート!W105)</f>
        <v/>
      </c>
      <c r="O73" s="726" t="str">
        <f>IF(基本情報入力シート!X105="","",基本情報入力シート!X105)</f>
        <v/>
      </c>
      <c r="P73" s="730" t="str">
        <f>IF(基本情報入力シート!Y105="","",基本情報入力シート!Y105)</f>
        <v/>
      </c>
      <c r="Q73" s="731" t="str">
        <f>IF(基本情報入力シート!Z105="","",基本情報入力シート!Z105)</f>
        <v/>
      </c>
      <c r="R73" s="755" t="str">
        <f>IF(基本情報入力シート!AA105="","",基本情報入力シート!AA105)</f>
        <v/>
      </c>
      <c r="S73" s="171"/>
      <c r="T73" s="169"/>
      <c r="U73" s="756" t="str">
        <f>IF(P73="","",VLOOKUP(P73,数式用!$A$5:$I$28,MATCH(T73,数式用!$H$4:$I$4,0)+7,0))</f>
        <v/>
      </c>
      <c r="V73" s="173"/>
      <c r="W73" s="734" t="s">
        <v>257</v>
      </c>
      <c r="X73" s="170"/>
      <c r="Y73" s="735" t="s">
        <v>258</v>
      </c>
      <c r="Z73" s="170"/>
      <c r="AA73" s="735" t="s">
        <v>259</v>
      </c>
      <c r="AB73" s="170"/>
      <c r="AC73" s="735" t="s">
        <v>258</v>
      </c>
      <c r="AD73" s="170"/>
      <c r="AE73" s="735" t="s">
        <v>260</v>
      </c>
      <c r="AF73" s="736" t="s">
        <v>261</v>
      </c>
      <c r="AG73" s="737" t="str">
        <f t="shared" si="4"/>
        <v/>
      </c>
      <c r="AH73" s="738" t="s">
        <v>262</v>
      </c>
      <c r="AI73" s="739" t="str">
        <f t="shared" si="7"/>
        <v/>
      </c>
      <c r="AK73" s="757" t="str">
        <f t="shared" si="5"/>
        <v>○</v>
      </c>
      <c r="AL73" s="758" t="str">
        <f t="shared" si="6"/>
        <v/>
      </c>
      <c r="AM73" s="759"/>
      <c r="AN73" s="759"/>
      <c r="AO73" s="759"/>
      <c r="AP73" s="759"/>
      <c r="AQ73" s="759"/>
      <c r="AR73" s="759"/>
      <c r="AS73" s="759"/>
      <c r="AT73" s="759"/>
      <c r="AU73" s="760"/>
    </row>
    <row r="74" spans="1:47" ht="33" customHeight="1" thickBot="1">
      <c r="A74" s="726">
        <f t="shared" si="3"/>
        <v>63</v>
      </c>
      <c r="B74" s="727" t="str">
        <f>IF(基本情報入力シート!C106="","",基本情報入力シート!C106)</f>
        <v/>
      </c>
      <c r="C74" s="728" t="str">
        <f>IF(基本情報入力シート!D106="","",基本情報入力シート!D106)</f>
        <v/>
      </c>
      <c r="D74" s="728" t="str">
        <f>IF(基本情報入力シート!E106="","",基本情報入力シート!E106)</f>
        <v/>
      </c>
      <c r="E74" s="728" t="str">
        <f>IF(基本情報入力シート!F106="","",基本情報入力シート!F106)</f>
        <v/>
      </c>
      <c r="F74" s="728" t="str">
        <f>IF(基本情報入力シート!G106="","",基本情報入力シート!G106)</f>
        <v/>
      </c>
      <c r="G74" s="728" t="str">
        <f>IF(基本情報入力シート!H106="","",基本情報入力シート!H106)</f>
        <v/>
      </c>
      <c r="H74" s="728" t="str">
        <f>IF(基本情報入力シート!I106="","",基本情報入力シート!I106)</f>
        <v/>
      </c>
      <c r="I74" s="728" t="str">
        <f>IF(基本情報入力シート!J106="","",基本情報入力シート!J106)</f>
        <v/>
      </c>
      <c r="J74" s="728" t="str">
        <f>IF(基本情報入力シート!K106="","",基本情報入力シート!K106)</f>
        <v/>
      </c>
      <c r="K74" s="729" t="str">
        <f>IF(基本情報入力シート!L106="","",基本情報入力シート!L106)</f>
        <v/>
      </c>
      <c r="L74" s="726" t="str">
        <f>IF(基本情報入力シート!M106="","",基本情報入力シート!M106)</f>
        <v/>
      </c>
      <c r="M74" s="726" t="str">
        <f>IF(基本情報入力シート!R106="","",基本情報入力シート!R106)</f>
        <v/>
      </c>
      <c r="N74" s="726" t="str">
        <f>IF(基本情報入力シート!W106="","",基本情報入力シート!W106)</f>
        <v/>
      </c>
      <c r="O74" s="726" t="str">
        <f>IF(基本情報入力シート!X106="","",基本情報入力シート!X106)</f>
        <v/>
      </c>
      <c r="P74" s="730" t="str">
        <f>IF(基本情報入力シート!Y106="","",基本情報入力シート!Y106)</f>
        <v/>
      </c>
      <c r="Q74" s="731" t="str">
        <f>IF(基本情報入力シート!Z106="","",基本情報入力シート!Z106)</f>
        <v/>
      </c>
      <c r="R74" s="755" t="str">
        <f>IF(基本情報入力シート!AA106="","",基本情報入力シート!AA106)</f>
        <v/>
      </c>
      <c r="S74" s="171"/>
      <c r="T74" s="169"/>
      <c r="U74" s="756" t="str">
        <f>IF(P74="","",VLOOKUP(P74,数式用!$A$5:$I$28,MATCH(T74,数式用!$H$4:$I$4,0)+7,0))</f>
        <v/>
      </c>
      <c r="V74" s="173"/>
      <c r="W74" s="734" t="s">
        <v>257</v>
      </c>
      <c r="X74" s="170"/>
      <c r="Y74" s="735" t="s">
        <v>258</v>
      </c>
      <c r="Z74" s="170"/>
      <c r="AA74" s="735" t="s">
        <v>259</v>
      </c>
      <c r="AB74" s="170"/>
      <c r="AC74" s="735" t="s">
        <v>258</v>
      </c>
      <c r="AD74" s="170"/>
      <c r="AE74" s="735" t="s">
        <v>260</v>
      </c>
      <c r="AF74" s="736" t="s">
        <v>261</v>
      </c>
      <c r="AG74" s="737" t="str">
        <f t="shared" si="4"/>
        <v/>
      </c>
      <c r="AH74" s="738" t="s">
        <v>262</v>
      </c>
      <c r="AI74" s="739" t="str">
        <f t="shared" si="7"/>
        <v/>
      </c>
      <c r="AK74" s="757" t="str">
        <f t="shared" si="5"/>
        <v>○</v>
      </c>
      <c r="AL74" s="758" t="str">
        <f t="shared" si="6"/>
        <v/>
      </c>
      <c r="AM74" s="759"/>
      <c r="AN74" s="759"/>
      <c r="AO74" s="759"/>
      <c r="AP74" s="759"/>
      <c r="AQ74" s="759"/>
      <c r="AR74" s="759"/>
      <c r="AS74" s="759"/>
      <c r="AT74" s="759"/>
      <c r="AU74" s="760"/>
    </row>
    <row r="75" spans="1:47" ht="33" customHeight="1" thickBot="1">
      <c r="A75" s="726">
        <f t="shared" si="3"/>
        <v>64</v>
      </c>
      <c r="B75" s="727" t="str">
        <f>IF(基本情報入力シート!C107="","",基本情報入力シート!C107)</f>
        <v/>
      </c>
      <c r="C75" s="728" t="str">
        <f>IF(基本情報入力シート!D107="","",基本情報入力シート!D107)</f>
        <v/>
      </c>
      <c r="D75" s="728" t="str">
        <f>IF(基本情報入力シート!E107="","",基本情報入力シート!E107)</f>
        <v/>
      </c>
      <c r="E75" s="728" t="str">
        <f>IF(基本情報入力シート!F107="","",基本情報入力シート!F107)</f>
        <v/>
      </c>
      <c r="F75" s="728" t="str">
        <f>IF(基本情報入力シート!G107="","",基本情報入力シート!G107)</f>
        <v/>
      </c>
      <c r="G75" s="728" t="str">
        <f>IF(基本情報入力シート!H107="","",基本情報入力シート!H107)</f>
        <v/>
      </c>
      <c r="H75" s="728" t="str">
        <f>IF(基本情報入力シート!I107="","",基本情報入力シート!I107)</f>
        <v/>
      </c>
      <c r="I75" s="728" t="str">
        <f>IF(基本情報入力シート!J107="","",基本情報入力シート!J107)</f>
        <v/>
      </c>
      <c r="J75" s="728" t="str">
        <f>IF(基本情報入力シート!K107="","",基本情報入力シート!K107)</f>
        <v/>
      </c>
      <c r="K75" s="729" t="str">
        <f>IF(基本情報入力シート!L107="","",基本情報入力シート!L107)</f>
        <v/>
      </c>
      <c r="L75" s="726" t="str">
        <f>IF(基本情報入力シート!M107="","",基本情報入力シート!M107)</f>
        <v/>
      </c>
      <c r="M75" s="726" t="str">
        <f>IF(基本情報入力シート!R107="","",基本情報入力シート!R107)</f>
        <v/>
      </c>
      <c r="N75" s="726" t="str">
        <f>IF(基本情報入力シート!W107="","",基本情報入力シート!W107)</f>
        <v/>
      </c>
      <c r="O75" s="726" t="str">
        <f>IF(基本情報入力シート!X107="","",基本情報入力シート!X107)</f>
        <v/>
      </c>
      <c r="P75" s="730" t="str">
        <f>IF(基本情報入力シート!Y107="","",基本情報入力シート!Y107)</f>
        <v/>
      </c>
      <c r="Q75" s="731" t="str">
        <f>IF(基本情報入力シート!Z107="","",基本情報入力シート!Z107)</f>
        <v/>
      </c>
      <c r="R75" s="755" t="str">
        <f>IF(基本情報入力シート!AA107="","",基本情報入力シート!AA107)</f>
        <v/>
      </c>
      <c r="S75" s="171"/>
      <c r="T75" s="169"/>
      <c r="U75" s="756" t="str">
        <f>IF(P75="","",VLOOKUP(P75,数式用!$A$5:$I$28,MATCH(T75,数式用!$H$4:$I$4,0)+7,0))</f>
        <v/>
      </c>
      <c r="V75" s="173"/>
      <c r="W75" s="734" t="s">
        <v>257</v>
      </c>
      <c r="X75" s="170"/>
      <c r="Y75" s="735" t="s">
        <v>258</v>
      </c>
      <c r="Z75" s="170"/>
      <c r="AA75" s="735" t="s">
        <v>259</v>
      </c>
      <c r="AB75" s="170"/>
      <c r="AC75" s="735" t="s">
        <v>258</v>
      </c>
      <c r="AD75" s="170"/>
      <c r="AE75" s="735" t="s">
        <v>260</v>
      </c>
      <c r="AF75" s="736" t="s">
        <v>261</v>
      </c>
      <c r="AG75" s="737" t="str">
        <f t="shared" si="4"/>
        <v/>
      </c>
      <c r="AH75" s="738" t="s">
        <v>262</v>
      </c>
      <c r="AI75" s="739" t="str">
        <f t="shared" si="7"/>
        <v/>
      </c>
      <c r="AK75" s="757" t="str">
        <f t="shared" si="5"/>
        <v>○</v>
      </c>
      <c r="AL75" s="758" t="str">
        <f t="shared" si="6"/>
        <v/>
      </c>
      <c r="AM75" s="759"/>
      <c r="AN75" s="759"/>
      <c r="AO75" s="759"/>
      <c r="AP75" s="759"/>
      <c r="AQ75" s="759"/>
      <c r="AR75" s="759"/>
      <c r="AS75" s="759"/>
      <c r="AT75" s="759"/>
      <c r="AU75" s="760"/>
    </row>
    <row r="76" spans="1:47" ht="33" customHeight="1" thickBot="1">
      <c r="A76" s="726">
        <f t="shared" si="3"/>
        <v>65</v>
      </c>
      <c r="B76" s="727" t="str">
        <f>IF(基本情報入力シート!C108="","",基本情報入力シート!C108)</f>
        <v/>
      </c>
      <c r="C76" s="728" t="str">
        <f>IF(基本情報入力シート!D108="","",基本情報入力シート!D108)</f>
        <v/>
      </c>
      <c r="D76" s="728" t="str">
        <f>IF(基本情報入力シート!E108="","",基本情報入力シート!E108)</f>
        <v/>
      </c>
      <c r="E76" s="728" t="str">
        <f>IF(基本情報入力シート!F108="","",基本情報入力シート!F108)</f>
        <v/>
      </c>
      <c r="F76" s="728" t="str">
        <f>IF(基本情報入力シート!G108="","",基本情報入力シート!G108)</f>
        <v/>
      </c>
      <c r="G76" s="728" t="str">
        <f>IF(基本情報入力シート!H108="","",基本情報入力シート!H108)</f>
        <v/>
      </c>
      <c r="H76" s="728" t="str">
        <f>IF(基本情報入力シート!I108="","",基本情報入力シート!I108)</f>
        <v/>
      </c>
      <c r="I76" s="728" t="str">
        <f>IF(基本情報入力シート!J108="","",基本情報入力シート!J108)</f>
        <v/>
      </c>
      <c r="J76" s="728" t="str">
        <f>IF(基本情報入力シート!K108="","",基本情報入力シート!K108)</f>
        <v/>
      </c>
      <c r="K76" s="729" t="str">
        <f>IF(基本情報入力シート!L108="","",基本情報入力シート!L108)</f>
        <v/>
      </c>
      <c r="L76" s="726" t="str">
        <f>IF(基本情報入力シート!M108="","",基本情報入力シート!M108)</f>
        <v/>
      </c>
      <c r="M76" s="726" t="str">
        <f>IF(基本情報入力シート!R108="","",基本情報入力シート!R108)</f>
        <v/>
      </c>
      <c r="N76" s="726" t="str">
        <f>IF(基本情報入力シート!W108="","",基本情報入力シート!W108)</f>
        <v/>
      </c>
      <c r="O76" s="726" t="str">
        <f>IF(基本情報入力シート!X108="","",基本情報入力シート!X108)</f>
        <v/>
      </c>
      <c r="P76" s="730" t="str">
        <f>IF(基本情報入力シート!Y108="","",基本情報入力シート!Y108)</f>
        <v/>
      </c>
      <c r="Q76" s="731" t="str">
        <f>IF(基本情報入力シート!Z108="","",基本情報入力シート!Z108)</f>
        <v/>
      </c>
      <c r="R76" s="755" t="str">
        <f>IF(基本情報入力シート!AA108="","",基本情報入力シート!AA108)</f>
        <v/>
      </c>
      <c r="S76" s="171"/>
      <c r="T76" s="169"/>
      <c r="U76" s="756" t="str">
        <f>IF(P76="","",VLOOKUP(P76,数式用!$A$5:$I$28,MATCH(T76,数式用!$H$4:$I$4,0)+7,0))</f>
        <v/>
      </c>
      <c r="V76" s="173"/>
      <c r="W76" s="734" t="s">
        <v>257</v>
      </c>
      <c r="X76" s="170"/>
      <c r="Y76" s="735" t="s">
        <v>258</v>
      </c>
      <c r="Z76" s="170"/>
      <c r="AA76" s="735" t="s">
        <v>259</v>
      </c>
      <c r="AB76" s="170"/>
      <c r="AC76" s="735" t="s">
        <v>258</v>
      </c>
      <c r="AD76" s="170"/>
      <c r="AE76" s="735" t="s">
        <v>260</v>
      </c>
      <c r="AF76" s="736" t="s">
        <v>261</v>
      </c>
      <c r="AG76" s="737" t="str">
        <f t="shared" si="4"/>
        <v/>
      </c>
      <c r="AH76" s="738" t="s">
        <v>262</v>
      </c>
      <c r="AI76" s="739" t="str">
        <f t="shared" ref="AI76:AI111" si="8">IFERROR(ROUNDDOWN(ROUND(Q76*R76,0)*U76,0)*AG76,"")</f>
        <v/>
      </c>
      <c r="AK76" s="757" t="str">
        <f t="shared" si="5"/>
        <v>○</v>
      </c>
      <c r="AL76" s="758" t="str">
        <f t="shared" si="6"/>
        <v/>
      </c>
      <c r="AM76" s="759"/>
      <c r="AN76" s="759"/>
      <c r="AO76" s="759"/>
      <c r="AP76" s="759"/>
      <c r="AQ76" s="759"/>
      <c r="AR76" s="759"/>
      <c r="AS76" s="759"/>
      <c r="AT76" s="759"/>
      <c r="AU76" s="760"/>
    </row>
    <row r="77" spans="1:47" ht="33" customHeight="1" thickBot="1">
      <c r="A77" s="726">
        <f t="shared" si="3"/>
        <v>66</v>
      </c>
      <c r="B77" s="727" t="str">
        <f>IF(基本情報入力シート!C109="","",基本情報入力シート!C109)</f>
        <v/>
      </c>
      <c r="C77" s="728" t="str">
        <f>IF(基本情報入力シート!D109="","",基本情報入力シート!D109)</f>
        <v/>
      </c>
      <c r="D77" s="728" t="str">
        <f>IF(基本情報入力シート!E109="","",基本情報入力シート!E109)</f>
        <v/>
      </c>
      <c r="E77" s="728" t="str">
        <f>IF(基本情報入力シート!F109="","",基本情報入力シート!F109)</f>
        <v/>
      </c>
      <c r="F77" s="728" t="str">
        <f>IF(基本情報入力シート!G109="","",基本情報入力シート!G109)</f>
        <v/>
      </c>
      <c r="G77" s="728" t="str">
        <f>IF(基本情報入力シート!H109="","",基本情報入力シート!H109)</f>
        <v/>
      </c>
      <c r="H77" s="728" t="str">
        <f>IF(基本情報入力シート!I109="","",基本情報入力シート!I109)</f>
        <v/>
      </c>
      <c r="I77" s="728" t="str">
        <f>IF(基本情報入力シート!J109="","",基本情報入力シート!J109)</f>
        <v/>
      </c>
      <c r="J77" s="728" t="str">
        <f>IF(基本情報入力シート!K109="","",基本情報入力シート!K109)</f>
        <v/>
      </c>
      <c r="K77" s="729" t="str">
        <f>IF(基本情報入力シート!L109="","",基本情報入力シート!L109)</f>
        <v/>
      </c>
      <c r="L77" s="726" t="str">
        <f>IF(基本情報入力シート!M109="","",基本情報入力シート!M109)</f>
        <v/>
      </c>
      <c r="M77" s="726" t="str">
        <f>IF(基本情報入力シート!R109="","",基本情報入力シート!R109)</f>
        <v/>
      </c>
      <c r="N77" s="726" t="str">
        <f>IF(基本情報入力シート!W109="","",基本情報入力シート!W109)</f>
        <v/>
      </c>
      <c r="O77" s="726" t="str">
        <f>IF(基本情報入力シート!X109="","",基本情報入力シート!X109)</f>
        <v/>
      </c>
      <c r="P77" s="730" t="str">
        <f>IF(基本情報入力シート!Y109="","",基本情報入力シート!Y109)</f>
        <v/>
      </c>
      <c r="Q77" s="731" t="str">
        <f>IF(基本情報入力シート!Z109="","",基本情報入力シート!Z109)</f>
        <v/>
      </c>
      <c r="R77" s="755" t="str">
        <f>IF(基本情報入力シート!AA109="","",基本情報入力シート!AA109)</f>
        <v/>
      </c>
      <c r="S77" s="171"/>
      <c r="T77" s="169"/>
      <c r="U77" s="756" t="str">
        <f>IF(P77="","",VLOOKUP(P77,数式用!$A$5:$I$28,MATCH(T77,数式用!$H$4:$I$4,0)+7,0))</f>
        <v/>
      </c>
      <c r="V77" s="173"/>
      <c r="W77" s="734" t="s">
        <v>257</v>
      </c>
      <c r="X77" s="170"/>
      <c r="Y77" s="735" t="s">
        <v>258</v>
      </c>
      <c r="Z77" s="170"/>
      <c r="AA77" s="735" t="s">
        <v>259</v>
      </c>
      <c r="AB77" s="170"/>
      <c r="AC77" s="735" t="s">
        <v>258</v>
      </c>
      <c r="AD77" s="170"/>
      <c r="AE77" s="735" t="s">
        <v>260</v>
      </c>
      <c r="AF77" s="736" t="s">
        <v>261</v>
      </c>
      <c r="AG77" s="737" t="str">
        <f t="shared" si="4"/>
        <v/>
      </c>
      <c r="AH77" s="738" t="s">
        <v>262</v>
      </c>
      <c r="AI77" s="739" t="str">
        <f t="shared" si="8"/>
        <v/>
      </c>
      <c r="AK77" s="757" t="str">
        <f t="shared" si="5"/>
        <v>○</v>
      </c>
      <c r="AL77" s="758" t="str">
        <f t="shared" si="6"/>
        <v/>
      </c>
      <c r="AM77" s="759"/>
      <c r="AN77" s="759"/>
      <c r="AO77" s="759"/>
      <c r="AP77" s="759"/>
      <c r="AQ77" s="759"/>
      <c r="AR77" s="759"/>
      <c r="AS77" s="759"/>
      <c r="AT77" s="759"/>
      <c r="AU77" s="760"/>
    </row>
    <row r="78" spans="1:47" ht="33" customHeight="1" thickBot="1">
      <c r="A78" s="726">
        <f t="shared" si="3"/>
        <v>67</v>
      </c>
      <c r="B78" s="727" t="str">
        <f>IF(基本情報入力シート!C110="","",基本情報入力シート!C110)</f>
        <v/>
      </c>
      <c r="C78" s="728" t="str">
        <f>IF(基本情報入力シート!D110="","",基本情報入力シート!D110)</f>
        <v/>
      </c>
      <c r="D78" s="728" t="str">
        <f>IF(基本情報入力シート!E110="","",基本情報入力シート!E110)</f>
        <v/>
      </c>
      <c r="E78" s="728" t="str">
        <f>IF(基本情報入力シート!F110="","",基本情報入力シート!F110)</f>
        <v/>
      </c>
      <c r="F78" s="728" t="str">
        <f>IF(基本情報入力シート!G110="","",基本情報入力シート!G110)</f>
        <v/>
      </c>
      <c r="G78" s="728" t="str">
        <f>IF(基本情報入力シート!H110="","",基本情報入力シート!H110)</f>
        <v/>
      </c>
      <c r="H78" s="728" t="str">
        <f>IF(基本情報入力シート!I110="","",基本情報入力シート!I110)</f>
        <v/>
      </c>
      <c r="I78" s="728" t="str">
        <f>IF(基本情報入力シート!J110="","",基本情報入力シート!J110)</f>
        <v/>
      </c>
      <c r="J78" s="728" t="str">
        <f>IF(基本情報入力シート!K110="","",基本情報入力シート!K110)</f>
        <v/>
      </c>
      <c r="K78" s="729" t="str">
        <f>IF(基本情報入力シート!L110="","",基本情報入力シート!L110)</f>
        <v/>
      </c>
      <c r="L78" s="726" t="str">
        <f>IF(基本情報入力シート!M110="","",基本情報入力シート!M110)</f>
        <v/>
      </c>
      <c r="M78" s="726" t="str">
        <f>IF(基本情報入力シート!R110="","",基本情報入力シート!R110)</f>
        <v/>
      </c>
      <c r="N78" s="726" t="str">
        <f>IF(基本情報入力シート!W110="","",基本情報入力シート!W110)</f>
        <v/>
      </c>
      <c r="O78" s="726" t="str">
        <f>IF(基本情報入力シート!X110="","",基本情報入力シート!X110)</f>
        <v/>
      </c>
      <c r="P78" s="730" t="str">
        <f>IF(基本情報入力シート!Y110="","",基本情報入力シート!Y110)</f>
        <v/>
      </c>
      <c r="Q78" s="731" t="str">
        <f>IF(基本情報入力シート!Z110="","",基本情報入力シート!Z110)</f>
        <v/>
      </c>
      <c r="R78" s="755" t="str">
        <f>IF(基本情報入力シート!AA110="","",基本情報入力シート!AA110)</f>
        <v/>
      </c>
      <c r="S78" s="171"/>
      <c r="T78" s="169"/>
      <c r="U78" s="756" t="str">
        <f>IF(P78="","",VLOOKUP(P78,数式用!$A$5:$I$28,MATCH(T78,数式用!$H$4:$I$4,0)+7,0))</f>
        <v/>
      </c>
      <c r="V78" s="173"/>
      <c r="W78" s="734" t="s">
        <v>257</v>
      </c>
      <c r="X78" s="170"/>
      <c r="Y78" s="735" t="s">
        <v>258</v>
      </c>
      <c r="Z78" s="170"/>
      <c r="AA78" s="735" t="s">
        <v>259</v>
      </c>
      <c r="AB78" s="170"/>
      <c r="AC78" s="735" t="s">
        <v>258</v>
      </c>
      <c r="AD78" s="170"/>
      <c r="AE78" s="735" t="s">
        <v>260</v>
      </c>
      <c r="AF78" s="736" t="s">
        <v>261</v>
      </c>
      <c r="AG78" s="737" t="str">
        <f t="shared" si="4"/>
        <v/>
      </c>
      <c r="AH78" s="738" t="s">
        <v>262</v>
      </c>
      <c r="AI78" s="739" t="str">
        <f t="shared" si="8"/>
        <v/>
      </c>
      <c r="AK78" s="757" t="str">
        <f t="shared" si="5"/>
        <v>○</v>
      </c>
      <c r="AL78" s="758" t="str">
        <f t="shared" si="6"/>
        <v/>
      </c>
      <c r="AM78" s="759"/>
      <c r="AN78" s="759"/>
      <c r="AO78" s="759"/>
      <c r="AP78" s="759"/>
      <c r="AQ78" s="759"/>
      <c r="AR78" s="759"/>
      <c r="AS78" s="759"/>
      <c r="AT78" s="759"/>
      <c r="AU78" s="760"/>
    </row>
    <row r="79" spans="1:47" ht="33" customHeight="1" thickBot="1">
      <c r="A79" s="726">
        <f t="shared" si="3"/>
        <v>68</v>
      </c>
      <c r="B79" s="727" t="str">
        <f>IF(基本情報入力シート!C111="","",基本情報入力シート!C111)</f>
        <v/>
      </c>
      <c r="C79" s="728" t="str">
        <f>IF(基本情報入力シート!D111="","",基本情報入力シート!D111)</f>
        <v/>
      </c>
      <c r="D79" s="728" t="str">
        <f>IF(基本情報入力シート!E111="","",基本情報入力シート!E111)</f>
        <v/>
      </c>
      <c r="E79" s="728" t="str">
        <f>IF(基本情報入力シート!F111="","",基本情報入力シート!F111)</f>
        <v/>
      </c>
      <c r="F79" s="728" t="str">
        <f>IF(基本情報入力シート!G111="","",基本情報入力シート!G111)</f>
        <v/>
      </c>
      <c r="G79" s="728" t="str">
        <f>IF(基本情報入力シート!H111="","",基本情報入力シート!H111)</f>
        <v/>
      </c>
      <c r="H79" s="728" t="str">
        <f>IF(基本情報入力シート!I111="","",基本情報入力シート!I111)</f>
        <v/>
      </c>
      <c r="I79" s="728" t="str">
        <f>IF(基本情報入力シート!J111="","",基本情報入力シート!J111)</f>
        <v/>
      </c>
      <c r="J79" s="728" t="str">
        <f>IF(基本情報入力シート!K111="","",基本情報入力シート!K111)</f>
        <v/>
      </c>
      <c r="K79" s="729" t="str">
        <f>IF(基本情報入力シート!L111="","",基本情報入力シート!L111)</f>
        <v/>
      </c>
      <c r="L79" s="726" t="str">
        <f>IF(基本情報入力シート!M111="","",基本情報入力シート!M111)</f>
        <v/>
      </c>
      <c r="M79" s="726" t="str">
        <f>IF(基本情報入力シート!R111="","",基本情報入力シート!R111)</f>
        <v/>
      </c>
      <c r="N79" s="726" t="str">
        <f>IF(基本情報入力シート!W111="","",基本情報入力シート!W111)</f>
        <v/>
      </c>
      <c r="O79" s="726" t="str">
        <f>IF(基本情報入力シート!X111="","",基本情報入力シート!X111)</f>
        <v/>
      </c>
      <c r="P79" s="730" t="str">
        <f>IF(基本情報入力シート!Y111="","",基本情報入力シート!Y111)</f>
        <v/>
      </c>
      <c r="Q79" s="731" t="str">
        <f>IF(基本情報入力シート!Z111="","",基本情報入力シート!Z111)</f>
        <v/>
      </c>
      <c r="R79" s="755" t="str">
        <f>IF(基本情報入力シート!AA111="","",基本情報入力シート!AA111)</f>
        <v/>
      </c>
      <c r="S79" s="171"/>
      <c r="T79" s="169"/>
      <c r="U79" s="756" t="str">
        <f>IF(P79="","",VLOOKUP(P79,数式用!$A$5:$I$28,MATCH(T79,数式用!$H$4:$I$4,0)+7,0))</f>
        <v/>
      </c>
      <c r="V79" s="173"/>
      <c r="W79" s="734" t="s">
        <v>257</v>
      </c>
      <c r="X79" s="170"/>
      <c r="Y79" s="735" t="s">
        <v>258</v>
      </c>
      <c r="Z79" s="170"/>
      <c r="AA79" s="735" t="s">
        <v>259</v>
      </c>
      <c r="AB79" s="170"/>
      <c r="AC79" s="735" t="s">
        <v>258</v>
      </c>
      <c r="AD79" s="170"/>
      <c r="AE79" s="735" t="s">
        <v>260</v>
      </c>
      <c r="AF79" s="736" t="s">
        <v>261</v>
      </c>
      <c r="AG79" s="737" t="str">
        <f t="shared" si="4"/>
        <v/>
      </c>
      <c r="AH79" s="738" t="s">
        <v>262</v>
      </c>
      <c r="AI79" s="739" t="str">
        <f t="shared" si="8"/>
        <v/>
      </c>
      <c r="AK79" s="757" t="str">
        <f t="shared" si="5"/>
        <v>○</v>
      </c>
      <c r="AL79" s="758" t="str">
        <f t="shared" si="6"/>
        <v/>
      </c>
      <c r="AM79" s="759"/>
      <c r="AN79" s="759"/>
      <c r="AO79" s="759"/>
      <c r="AP79" s="759"/>
      <c r="AQ79" s="759"/>
      <c r="AR79" s="759"/>
      <c r="AS79" s="759"/>
      <c r="AT79" s="759"/>
      <c r="AU79" s="760"/>
    </row>
    <row r="80" spans="1:47" ht="33" customHeight="1" thickBot="1">
      <c r="A80" s="726">
        <f t="shared" si="3"/>
        <v>69</v>
      </c>
      <c r="B80" s="727" t="str">
        <f>IF(基本情報入力シート!C112="","",基本情報入力シート!C112)</f>
        <v/>
      </c>
      <c r="C80" s="728" t="str">
        <f>IF(基本情報入力シート!D112="","",基本情報入力シート!D112)</f>
        <v/>
      </c>
      <c r="D80" s="728" t="str">
        <f>IF(基本情報入力シート!E112="","",基本情報入力シート!E112)</f>
        <v/>
      </c>
      <c r="E80" s="728" t="str">
        <f>IF(基本情報入力シート!F112="","",基本情報入力シート!F112)</f>
        <v/>
      </c>
      <c r="F80" s="728" t="str">
        <f>IF(基本情報入力シート!G112="","",基本情報入力シート!G112)</f>
        <v/>
      </c>
      <c r="G80" s="728" t="str">
        <f>IF(基本情報入力シート!H112="","",基本情報入力シート!H112)</f>
        <v/>
      </c>
      <c r="H80" s="728" t="str">
        <f>IF(基本情報入力シート!I112="","",基本情報入力シート!I112)</f>
        <v/>
      </c>
      <c r="I80" s="728" t="str">
        <f>IF(基本情報入力シート!J112="","",基本情報入力シート!J112)</f>
        <v/>
      </c>
      <c r="J80" s="728" t="str">
        <f>IF(基本情報入力シート!K112="","",基本情報入力シート!K112)</f>
        <v/>
      </c>
      <c r="K80" s="729" t="str">
        <f>IF(基本情報入力シート!L112="","",基本情報入力シート!L112)</f>
        <v/>
      </c>
      <c r="L80" s="726" t="str">
        <f>IF(基本情報入力シート!M112="","",基本情報入力シート!M112)</f>
        <v/>
      </c>
      <c r="M80" s="726" t="str">
        <f>IF(基本情報入力シート!R112="","",基本情報入力シート!R112)</f>
        <v/>
      </c>
      <c r="N80" s="726" t="str">
        <f>IF(基本情報入力シート!W112="","",基本情報入力シート!W112)</f>
        <v/>
      </c>
      <c r="O80" s="726" t="str">
        <f>IF(基本情報入力シート!X112="","",基本情報入力シート!X112)</f>
        <v/>
      </c>
      <c r="P80" s="730" t="str">
        <f>IF(基本情報入力シート!Y112="","",基本情報入力シート!Y112)</f>
        <v/>
      </c>
      <c r="Q80" s="731" t="str">
        <f>IF(基本情報入力シート!Z112="","",基本情報入力シート!Z112)</f>
        <v/>
      </c>
      <c r="R80" s="755" t="str">
        <f>IF(基本情報入力シート!AA112="","",基本情報入力シート!AA112)</f>
        <v/>
      </c>
      <c r="S80" s="171"/>
      <c r="T80" s="169"/>
      <c r="U80" s="756" t="str">
        <f>IF(P80="","",VLOOKUP(P80,数式用!$A$5:$I$28,MATCH(T80,数式用!$H$4:$I$4,0)+7,0))</f>
        <v/>
      </c>
      <c r="V80" s="173"/>
      <c r="W80" s="734" t="s">
        <v>257</v>
      </c>
      <c r="X80" s="170"/>
      <c r="Y80" s="735" t="s">
        <v>258</v>
      </c>
      <c r="Z80" s="170"/>
      <c r="AA80" s="735" t="s">
        <v>259</v>
      </c>
      <c r="AB80" s="170"/>
      <c r="AC80" s="735" t="s">
        <v>258</v>
      </c>
      <c r="AD80" s="170"/>
      <c r="AE80" s="735" t="s">
        <v>260</v>
      </c>
      <c r="AF80" s="736" t="s">
        <v>261</v>
      </c>
      <c r="AG80" s="737" t="str">
        <f t="shared" si="4"/>
        <v/>
      </c>
      <c r="AH80" s="738" t="s">
        <v>262</v>
      </c>
      <c r="AI80" s="739" t="str">
        <f t="shared" si="8"/>
        <v/>
      </c>
      <c r="AK80" s="757" t="str">
        <f t="shared" si="5"/>
        <v>○</v>
      </c>
      <c r="AL80" s="758" t="str">
        <f t="shared" si="6"/>
        <v/>
      </c>
      <c r="AM80" s="759"/>
      <c r="AN80" s="759"/>
      <c r="AO80" s="759"/>
      <c r="AP80" s="759"/>
      <c r="AQ80" s="759"/>
      <c r="AR80" s="759"/>
      <c r="AS80" s="759"/>
      <c r="AT80" s="759"/>
      <c r="AU80" s="760"/>
    </row>
    <row r="81" spans="1:47" ht="33" customHeight="1" thickBot="1">
      <c r="A81" s="726">
        <f t="shared" si="3"/>
        <v>70</v>
      </c>
      <c r="B81" s="727" t="str">
        <f>IF(基本情報入力シート!C113="","",基本情報入力シート!C113)</f>
        <v/>
      </c>
      <c r="C81" s="728" t="str">
        <f>IF(基本情報入力シート!D113="","",基本情報入力シート!D113)</f>
        <v/>
      </c>
      <c r="D81" s="728" t="str">
        <f>IF(基本情報入力シート!E113="","",基本情報入力シート!E113)</f>
        <v/>
      </c>
      <c r="E81" s="728" t="str">
        <f>IF(基本情報入力シート!F113="","",基本情報入力シート!F113)</f>
        <v/>
      </c>
      <c r="F81" s="728" t="str">
        <f>IF(基本情報入力シート!G113="","",基本情報入力シート!G113)</f>
        <v/>
      </c>
      <c r="G81" s="728" t="str">
        <f>IF(基本情報入力シート!H113="","",基本情報入力シート!H113)</f>
        <v/>
      </c>
      <c r="H81" s="728" t="str">
        <f>IF(基本情報入力シート!I113="","",基本情報入力シート!I113)</f>
        <v/>
      </c>
      <c r="I81" s="728" t="str">
        <f>IF(基本情報入力シート!J113="","",基本情報入力シート!J113)</f>
        <v/>
      </c>
      <c r="J81" s="728" t="str">
        <f>IF(基本情報入力シート!K113="","",基本情報入力シート!K113)</f>
        <v/>
      </c>
      <c r="K81" s="729" t="str">
        <f>IF(基本情報入力シート!L113="","",基本情報入力シート!L113)</f>
        <v/>
      </c>
      <c r="L81" s="726" t="str">
        <f>IF(基本情報入力シート!M113="","",基本情報入力シート!M113)</f>
        <v/>
      </c>
      <c r="M81" s="726" t="str">
        <f>IF(基本情報入力シート!R113="","",基本情報入力シート!R113)</f>
        <v/>
      </c>
      <c r="N81" s="726" t="str">
        <f>IF(基本情報入力シート!W113="","",基本情報入力シート!W113)</f>
        <v/>
      </c>
      <c r="O81" s="726" t="str">
        <f>IF(基本情報入力シート!X113="","",基本情報入力シート!X113)</f>
        <v/>
      </c>
      <c r="P81" s="730" t="str">
        <f>IF(基本情報入力シート!Y113="","",基本情報入力シート!Y113)</f>
        <v/>
      </c>
      <c r="Q81" s="731" t="str">
        <f>IF(基本情報入力シート!Z113="","",基本情報入力シート!Z113)</f>
        <v/>
      </c>
      <c r="R81" s="755" t="str">
        <f>IF(基本情報入力シート!AA113="","",基本情報入力シート!AA113)</f>
        <v/>
      </c>
      <c r="S81" s="171"/>
      <c r="T81" s="169"/>
      <c r="U81" s="756" t="str">
        <f>IF(P81="","",VLOOKUP(P81,数式用!$A$5:$I$28,MATCH(T81,数式用!$H$4:$I$4,0)+7,0))</f>
        <v/>
      </c>
      <c r="V81" s="173"/>
      <c r="W81" s="734" t="s">
        <v>257</v>
      </c>
      <c r="X81" s="170"/>
      <c r="Y81" s="735" t="s">
        <v>258</v>
      </c>
      <c r="Z81" s="170"/>
      <c r="AA81" s="735" t="s">
        <v>259</v>
      </c>
      <c r="AB81" s="170"/>
      <c r="AC81" s="735" t="s">
        <v>258</v>
      </c>
      <c r="AD81" s="170"/>
      <c r="AE81" s="735" t="s">
        <v>260</v>
      </c>
      <c r="AF81" s="736" t="s">
        <v>261</v>
      </c>
      <c r="AG81" s="737" t="str">
        <f t="shared" ref="AG81:AG111" si="9">IF(X81&gt;=1,(AB81*12+AD81)-(X81*12+Z81)+1,"")</f>
        <v/>
      </c>
      <c r="AH81" s="738" t="s">
        <v>262</v>
      </c>
      <c r="AI81" s="739" t="str">
        <f t="shared" si="8"/>
        <v/>
      </c>
      <c r="AK81" s="757" t="str">
        <f t="shared" si="5"/>
        <v>○</v>
      </c>
      <c r="AL81" s="758" t="str">
        <f t="shared" si="6"/>
        <v/>
      </c>
      <c r="AM81" s="759"/>
      <c r="AN81" s="759"/>
      <c r="AO81" s="759"/>
      <c r="AP81" s="759"/>
      <c r="AQ81" s="759"/>
      <c r="AR81" s="759"/>
      <c r="AS81" s="759"/>
      <c r="AT81" s="759"/>
      <c r="AU81" s="760"/>
    </row>
    <row r="82" spans="1:47" ht="33" customHeight="1" thickBot="1">
      <c r="A82" s="726">
        <f t="shared" si="3"/>
        <v>71</v>
      </c>
      <c r="B82" s="727" t="str">
        <f>IF(基本情報入力シート!C114="","",基本情報入力シート!C114)</f>
        <v/>
      </c>
      <c r="C82" s="728" t="str">
        <f>IF(基本情報入力シート!D114="","",基本情報入力シート!D114)</f>
        <v/>
      </c>
      <c r="D82" s="728" t="str">
        <f>IF(基本情報入力シート!E114="","",基本情報入力シート!E114)</f>
        <v/>
      </c>
      <c r="E82" s="728" t="str">
        <f>IF(基本情報入力シート!F114="","",基本情報入力シート!F114)</f>
        <v/>
      </c>
      <c r="F82" s="728" t="str">
        <f>IF(基本情報入力シート!G114="","",基本情報入力シート!G114)</f>
        <v/>
      </c>
      <c r="G82" s="728" t="str">
        <f>IF(基本情報入力シート!H114="","",基本情報入力シート!H114)</f>
        <v/>
      </c>
      <c r="H82" s="728" t="str">
        <f>IF(基本情報入力シート!I114="","",基本情報入力シート!I114)</f>
        <v/>
      </c>
      <c r="I82" s="728" t="str">
        <f>IF(基本情報入力シート!J114="","",基本情報入力シート!J114)</f>
        <v/>
      </c>
      <c r="J82" s="728" t="str">
        <f>IF(基本情報入力シート!K114="","",基本情報入力シート!K114)</f>
        <v/>
      </c>
      <c r="K82" s="729" t="str">
        <f>IF(基本情報入力シート!L114="","",基本情報入力シート!L114)</f>
        <v/>
      </c>
      <c r="L82" s="726" t="str">
        <f>IF(基本情報入力シート!M114="","",基本情報入力シート!M114)</f>
        <v/>
      </c>
      <c r="M82" s="726" t="str">
        <f>IF(基本情報入力シート!R114="","",基本情報入力シート!R114)</f>
        <v/>
      </c>
      <c r="N82" s="726" t="str">
        <f>IF(基本情報入力シート!W114="","",基本情報入力シート!W114)</f>
        <v/>
      </c>
      <c r="O82" s="726" t="str">
        <f>IF(基本情報入力シート!X114="","",基本情報入力シート!X114)</f>
        <v/>
      </c>
      <c r="P82" s="730" t="str">
        <f>IF(基本情報入力シート!Y114="","",基本情報入力シート!Y114)</f>
        <v/>
      </c>
      <c r="Q82" s="731" t="str">
        <f>IF(基本情報入力シート!Z114="","",基本情報入力シート!Z114)</f>
        <v/>
      </c>
      <c r="R82" s="755" t="str">
        <f>IF(基本情報入力シート!AA114="","",基本情報入力シート!AA114)</f>
        <v/>
      </c>
      <c r="S82" s="171"/>
      <c r="T82" s="169"/>
      <c r="U82" s="756" t="str">
        <f>IF(P82="","",VLOOKUP(P82,数式用!$A$5:$I$28,MATCH(T82,数式用!$H$4:$I$4,0)+7,0))</f>
        <v/>
      </c>
      <c r="V82" s="173"/>
      <c r="W82" s="734" t="s">
        <v>257</v>
      </c>
      <c r="X82" s="170"/>
      <c r="Y82" s="735" t="s">
        <v>258</v>
      </c>
      <c r="Z82" s="170"/>
      <c r="AA82" s="735" t="s">
        <v>259</v>
      </c>
      <c r="AB82" s="170"/>
      <c r="AC82" s="735" t="s">
        <v>258</v>
      </c>
      <c r="AD82" s="170"/>
      <c r="AE82" s="735" t="s">
        <v>260</v>
      </c>
      <c r="AF82" s="736" t="s">
        <v>261</v>
      </c>
      <c r="AG82" s="737" t="str">
        <f t="shared" si="9"/>
        <v/>
      </c>
      <c r="AH82" s="738" t="s">
        <v>262</v>
      </c>
      <c r="AI82" s="739" t="str">
        <f t="shared" si="8"/>
        <v/>
      </c>
      <c r="AK82" s="757" t="str">
        <f t="shared" si="5"/>
        <v>○</v>
      </c>
      <c r="AL82" s="758" t="str">
        <f t="shared" si="6"/>
        <v/>
      </c>
      <c r="AM82" s="759"/>
      <c r="AN82" s="759"/>
      <c r="AO82" s="759"/>
      <c r="AP82" s="759"/>
      <c r="AQ82" s="759"/>
      <c r="AR82" s="759"/>
      <c r="AS82" s="759"/>
      <c r="AT82" s="759"/>
      <c r="AU82" s="760"/>
    </row>
    <row r="83" spans="1:47" ht="33" customHeight="1" thickBot="1">
      <c r="A83" s="726">
        <f t="shared" si="3"/>
        <v>72</v>
      </c>
      <c r="B83" s="727" t="str">
        <f>IF(基本情報入力シート!C115="","",基本情報入力シート!C115)</f>
        <v/>
      </c>
      <c r="C83" s="728" t="str">
        <f>IF(基本情報入力シート!D115="","",基本情報入力シート!D115)</f>
        <v/>
      </c>
      <c r="D83" s="728" t="str">
        <f>IF(基本情報入力シート!E115="","",基本情報入力シート!E115)</f>
        <v/>
      </c>
      <c r="E83" s="728" t="str">
        <f>IF(基本情報入力シート!F115="","",基本情報入力シート!F115)</f>
        <v/>
      </c>
      <c r="F83" s="728" t="str">
        <f>IF(基本情報入力シート!G115="","",基本情報入力シート!G115)</f>
        <v/>
      </c>
      <c r="G83" s="728" t="str">
        <f>IF(基本情報入力シート!H115="","",基本情報入力シート!H115)</f>
        <v/>
      </c>
      <c r="H83" s="728" t="str">
        <f>IF(基本情報入力シート!I115="","",基本情報入力シート!I115)</f>
        <v/>
      </c>
      <c r="I83" s="728" t="str">
        <f>IF(基本情報入力シート!J115="","",基本情報入力シート!J115)</f>
        <v/>
      </c>
      <c r="J83" s="728" t="str">
        <f>IF(基本情報入力シート!K115="","",基本情報入力シート!K115)</f>
        <v/>
      </c>
      <c r="K83" s="729" t="str">
        <f>IF(基本情報入力シート!L115="","",基本情報入力シート!L115)</f>
        <v/>
      </c>
      <c r="L83" s="726" t="str">
        <f>IF(基本情報入力シート!M115="","",基本情報入力シート!M115)</f>
        <v/>
      </c>
      <c r="M83" s="726" t="str">
        <f>IF(基本情報入力シート!R115="","",基本情報入力シート!R115)</f>
        <v/>
      </c>
      <c r="N83" s="726" t="str">
        <f>IF(基本情報入力シート!W115="","",基本情報入力シート!W115)</f>
        <v/>
      </c>
      <c r="O83" s="726" t="str">
        <f>IF(基本情報入力シート!X115="","",基本情報入力シート!X115)</f>
        <v/>
      </c>
      <c r="P83" s="730" t="str">
        <f>IF(基本情報入力シート!Y115="","",基本情報入力シート!Y115)</f>
        <v/>
      </c>
      <c r="Q83" s="731" t="str">
        <f>IF(基本情報入力シート!Z115="","",基本情報入力シート!Z115)</f>
        <v/>
      </c>
      <c r="R83" s="755" t="str">
        <f>IF(基本情報入力シート!AA115="","",基本情報入力シート!AA115)</f>
        <v/>
      </c>
      <c r="S83" s="171"/>
      <c r="T83" s="169"/>
      <c r="U83" s="756" t="str">
        <f>IF(P83="","",VLOOKUP(P83,数式用!$A$5:$I$28,MATCH(T83,数式用!$H$4:$I$4,0)+7,0))</f>
        <v/>
      </c>
      <c r="V83" s="173"/>
      <c r="W83" s="734" t="s">
        <v>257</v>
      </c>
      <c r="X83" s="170"/>
      <c r="Y83" s="735" t="s">
        <v>258</v>
      </c>
      <c r="Z83" s="170"/>
      <c r="AA83" s="735" t="s">
        <v>259</v>
      </c>
      <c r="AB83" s="170"/>
      <c r="AC83" s="735" t="s">
        <v>258</v>
      </c>
      <c r="AD83" s="170"/>
      <c r="AE83" s="735" t="s">
        <v>260</v>
      </c>
      <c r="AF83" s="736" t="s">
        <v>261</v>
      </c>
      <c r="AG83" s="737" t="str">
        <f t="shared" si="9"/>
        <v/>
      </c>
      <c r="AH83" s="738" t="s">
        <v>262</v>
      </c>
      <c r="AI83" s="739" t="str">
        <f t="shared" si="8"/>
        <v/>
      </c>
      <c r="AK83" s="757" t="str">
        <f t="shared" ref="AK83:AK111" si="10">IFERROR(IF(AND(T83="特定加算Ⅰ",OR(V83="",V83="-",V83="いずれも取得していない")),"☓","○"),"")</f>
        <v>○</v>
      </c>
      <c r="AL83" s="758" t="str">
        <f t="shared" ref="AL83:AL111" si="11">IFERROR(IF(AND(T83="特定加算Ⅰ",OR(V83="",V83="-",V83="いずれも取得していない")),"！特定加算Ⅰが選択されています。該当する介護福祉士配置等要件を選択してください。",""),"")</f>
        <v/>
      </c>
      <c r="AM83" s="759"/>
      <c r="AN83" s="759"/>
      <c r="AO83" s="759"/>
      <c r="AP83" s="759"/>
      <c r="AQ83" s="759"/>
      <c r="AR83" s="759"/>
      <c r="AS83" s="759"/>
      <c r="AT83" s="759"/>
      <c r="AU83" s="760"/>
    </row>
    <row r="84" spans="1:47" ht="33" customHeight="1" thickBot="1">
      <c r="A84" s="726">
        <f t="shared" si="3"/>
        <v>73</v>
      </c>
      <c r="B84" s="727" t="str">
        <f>IF(基本情報入力シート!C116="","",基本情報入力シート!C116)</f>
        <v/>
      </c>
      <c r="C84" s="728" t="str">
        <f>IF(基本情報入力シート!D116="","",基本情報入力シート!D116)</f>
        <v/>
      </c>
      <c r="D84" s="728" t="str">
        <f>IF(基本情報入力シート!E116="","",基本情報入力シート!E116)</f>
        <v/>
      </c>
      <c r="E84" s="728" t="str">
        <f>IF(基本情報入力シート!F116="","",基本情報入力シート!F116)</f>
        <v/>
      </c>
      <c r="F84" s="728" t="str">
        <f>IF(基本情報入力シート!G116="","",基本情報入力シート!G116)</f>
        <v/>
      </c>
      <c r="G84" s="728" t="str">
        <f>IF(基本情報入力シート!H116="","",基本情報入力シート!H116)</f>
        <v/>
      </c>
      <c r="H84" s="728" t="str">
        <f>IF(基本情報入力シート!I116="","",基本情報入力シート!I116)</f>
        <v/>
      </c>
      <c r="I84" s="728" t="str">
        <f>IF(基本情報入力シート!J116="","",基本情報入力シート!J116)</f>
        <v/>
      </c>
      <c r="J84" s="728" t="str">
        <f>IF(基本情報入力シート!K116="","",基本情報入力シート!K116)</f>
        <v/>
      </c>
      <c r="K84" s="729" t="str">
        <f>IF(基本情報入力シート!L116="","",基本情報入力シート!L116)</f>
        <v/>
      </c>
      <c r="L84" s="726" t="str">
        <f>IF(基本情報入力シート!M116="","",基本情報入力シート!M116)</f>
        <v/>
      </c>
      <c r="M84" s="726" t="str">
        <f>IF(基本情報入力シート!R116="","",基本情報入力シート!R116)</f>
        <v/>
      </c>
      <c r="N84" s="726" t="str">
        <f>IF(基本情報入力シート!W116="","",基本情報入力シート!W116)</f>
        <v/>
      </c>
      <c r="O84" s="726" t="str">
        <f>IF(基本情報入力シート!X116="","",基本情報入力シート!X116)</f>
        <v/>
      </c>
      <c r="P84" s="730" t="str">
        <f>IF(基本情報入力シート!Y116="","",基本情報入力シート!Y116)</f>
        <v/>
      </c>
      <c r="Q84" s="731" t="str">
        <f>IF(基本情報入力シート!Z116="","",基本情報入力シート!Z116)</f>
        <v/>
      </c>
      <c r="R84" s="755" t="str">
        <f>IF(基本情報入力シート!AA116="","",基本情報入力シート!AA116)</f>
        <v/>
      </c>
      <c r="S84" s="171"/>
      <c r="T84" s="169"/>
      <c r="U84" s="756" t="str">
        <f>IF(P84="","",VLOOKUP(P84,数式用!$A$5:$I$28,MATCH(T84,数式用!$H$4:$I$4,0)+7,0))</f>
        <v/>
      </c>
      <c r="V84" s="173"/>
      <c r="W84" s="734" t="s">
        <v>257</v>
      </c>
      <c r="X84" s="170"/>
      <c r="Y84" s="735" t="s">
        <v>258</v>
      </c>
      <c r="Z84" s="170"/>
      <c r="AA84" s="735" t="s">
        <v>259</v>
      </c>
      <c r="AB84" s="170"/>
      <c r="AC84" s="735" t="s">
        <v>258</v>
      </c>
      <c r="AD84" s="170"/>
      <c r="AE84" s="735" t="s">
        <v>260</v>
      </c>
      <c r="AF84" s="736" t="s">
        <v>261</v>
      </c>
      <c r="AG84" s="737" t="str">
        <f t="shared" si="9"/>
        <v/>
      </c>
      <c r="AH84" s="738" t="s">
        <v>262</v>
      </c>
      <c r="AI84" s="739" t="str">
        <f t="shared" si="8"/>
        <v/>
      </c>
      <c r="AK84" s="757" t="str">
        <f t="shared" si="10"/>
        <v>○</v>
      </c>
      <c r="AL84" s="758" t="str">
        <f t="shared" si="11"/>
        <v/>
      </c>
      <c r="AM84" s="759"/>
      <c r="AN84" s="759"/>
      <c r="AO84" s="759"/>
      <c r="AP84" s="759"/>
      <c r="AQ84" s="759"/>
      <c r="AR84" s="759"/>
      <c r="AS84" s="759"/>
      <c r="AT84" s="759"/>
      <c r="AU84" s="760"/>
    </row>
    <row r="85" spans="1:47" ht="33" customHeight="1" thickBot="1">
      <c r="A85" s="726">
        <f t="shared" si="3"/>
        <v>74</v>
      </c>
      <c r="B85" s="727" t="str">
        <f>IF(基本情報入力シート!C117="","",基本情報入力シート!C117)</f>
        <v/>
      </c>
      <c r="C85" s="728" t="str">
        <f>IF(基本情報入力シート!D117="","",基本情報入力シート!D117)</f>
        <v/>
      </c>
      <c r="D85" s="728" t="str">
        <f>IF(基本情報入力シート!E117="","",基本情報入力シート!E117)</f>
        <v/>
      </c>
      <c r="E85" s="728" t="str">
        <f>IF(基本情報入力シート!F117="","",基本情報入力シート!F117)</f>
        <v/>
      </c>
      <c r="F85" s="728" t="str">
        <f>IF(基本情報入力シート!G117="","",基本情報入力シート!G117)</f>
        <v/>
      </c>
      <c r="G85" s="728" t="str">
        <f>IF(基本情報入力シート!H117="","",基本情報入力シート!H117)</f>
        <v/>
      </c>
      <c r="H85" s="728" t="str">
        <f>IF(基本情報入力シート!I117="","",基本情報入力シート!I117)</f>
        <v/>
      </c>
      <c r="I85" s="728" t="str">
        <f>IF(基本情報入力シート!J117="","",基本情報入力シート!J117)</f>
        <v/>
      </c>
      <c r="J85" s="728" t="str">
        <f>IF(基本情報入力シート!K117="","",基本情報入力シート!K117)</f>
        <v/>
      </c>
      <c r="K85" s="729" t="str">
        <f>IF(基本情報入力シート!L117="","",基本情報入力シート!L117)</f>
        <v/>
      </c>
      <c r="L85" s="726" t="str">
        <f>IF(基本情報入力シート!M117="","",基本情報入力シート!M117)</f>
        <v/>
      </c>
      <c r="M85" s="726" t="str">
        <f>IF(基本情報入力シート!R117="","",基本情報入力シート!R117)</f>
        <v/>
      </c>
      <c r="N85" s="726" t="str">
        <f>IF(基本情報入力シート!W117="","",基本情報入力シート!W117)</f>
        <v/>
      </c>
      <c r="O85" s="726" t="str">
        <f>IF(基本情報入力シート!X117="","",基本情報入力シート!X117)</f>
        <v/>
      </c>
      <c r="P85" s="730" t="str">
        <f>IF(基本情報入力シート!Y117="","",基本情報入力シート!Y117)</f>
        <v/>
      </c>
      <c r="Q85" s="731" t="str">
        <f>IF(基本情報入力シート!Z117="","",基本情報入力シート!Z117)</f>
        <v/>
      </c>
      <c r="R85" s="755" t="str">
        <f>IF(基本情報入力シート!AA117="","",基本情報入力シート!AA117)</f>
        <v/>
      </c>
      <c r="S85" s="171"/>
      <c r="T85" s="169"/>
      <c r="U85" s="756" t="str">
        <f>IF(P85="","",VLOOKUP(P85,数式用!$A$5:$I$28,MATCH(T85,数式用!$H$4:$I$4,0)+7,0))</f>
        <v/>
      </c>
      <c r="V85" s="173"/>
      <c r="W85" s="734" t="s">
        <v>257</v>
      </c>
      <c r="X85" s="170"/>
      <c r="Y85" s="735" t="s">
        <v>258</v>
      </c>
      <c r="Z85" s="170"/>
      <c r="AA85" s="735" t="s">
        <v>259</v>
      </c>
      <c r="AB85" s="170"/>
      <c r="AC85" s="735" t="s">
        <v>258</v>
      </c>
      <c r="AD85" s="170"/>
      <c r="AE85" s="735" t="s">
        <v>260</v>
      </c>
      <c r="AF85" s="736" t="s">
        <v>261</v>
      </c>
      <c r="AG85" s="737" t="str">
        <f t="shared" si="9"/>
        <v/>
      </c>
      <c r="AH85" s="738" t="s">
        <v>262</v>
      </c>
      <c r="AI85" s="739" t="str">
        <f t="shared" si="8"/>
        <v/>
      </c>
      <c r="AK85" s="757" t="str">
        <f t="shared" si="10"/>
        <v>○</v>
      </c>
      <c r="AL85" s="758" t="str">
        <f t="shared" si="11"/>
        <v/>
      </c>
      <c r="AM85" s="759"/>
      <c r="AN85" s="759"/>
      <c r="AO85" s="759"/>
      <c r="AP85" s="759"/>
      <c r="AQ85" s="759"/>
      <c r="AR85" s="759"/>
      <c r="AS85" s="759"/>
      <c r="AT85" s="759"/>
      <c r="AU85" s="760"/>
    </row>
    <row r="86" spans="1:47" ht="33" customHeight="1" thickBot="1">
      <c r="A86" s="726">
        <f t="shared" si="3"/>
        <v>75</v>
      </c>
      <c r="B86" s="727" t="str">
        <f>IF(基本情報入力シート!C118="","",基本情報入力シート!C118)</f>
        <v/>
      </c>
      <c r="C86" s="728" t="str">
        <f>IF(基本情報入力シート!D118="","",基本情報入力シート!D118)</f>
        <v/>
      </c>
      <c r="D86" s="728" t="str">
        <f>IF(基本情報入力シート!E118="","",基本情報入力シート!E118)</f>
        <v/>
      </c>
      <c r="E86" s="728" t="str">
        <f>IF(基本情報入力シート!F118="","",基本情報入力シート!F118)</f>
        <v/>
      </c>
      <c r="F86" s="728" t="str">
        <f>IF(基本情報入力シート!G118="","",基本情報入力シート!G118)</f>
        <v/>
      </c>
      <c r="G86" s="728" t="str">
        <f>IF(基本情報入力シート!H118="","",基本情報入力シート!H118)</f>
        <v/>
      </c>
      <c r="H86" s="728" t="str">
        <f>IF(基本情報入力シート!I118="","",基本情報入力シート!I118)</f>
        <v/>
      </c>
      <c r="I86" s="728" t="str">
        <f>IF(基本情報入力シート!J118="","",基本情報入力シート!J118)</f>
        <v/>
      </c>
      <c r="J86" s="728" t="str">
        <f>IF(基本情報入力シート!K118="","",基本情報入力シート!K118)</f>
        <v/>
      </c>
      <c r="K86" s="729" t="str">
        <f>IF(基本情報入力シート!L118="","",基本情報入力シート!L118)</f>
        <v/>
      </c>
      <c r="L86" s="726" t="str">
        <f>IF(基本情報入力シート!M118="","",基本情報入力シート!M118)</f>
        <v/>
      </c>
      <c r="M86" s="726" t="str">
        <f>IF(基本情報入力シート!R118="","",基本情報入力シート!R118)</f>
        <v/>
      </c>
      <c r="N86" s="726" t="str">
        <f>IF(基本情報入力シート!W118="","",基本情報入力シート!W118)</f>
        <v/>
      </c>
      <c r="O86" s="726" t="str">
        <f>IF(基本情報入力シート!X118="","",基本情報入力シート!X118)</f>
        <v/>
      </c>
      <c r="P86" s="730" t="str">
        <f>IF(基本情報入力シート!Y118="","",基本情報入力シート!Y118)</f>
        <v/>
      </c>
      <c r="Q86" s="731" t="str">
        <f>IF(基本情報入力シート!Z118="","",基本情報入力シート!Z118)</f>
        <v/>
      </c>
      <c r="R86" s="755" t="str">
        <f>IF(基本情報入力シート!AA118="","",基本情報入力シート!AA118)</f>
        <v/>
      </c>
      <c r="S86" s="171"/>
      <c r="T86" s="169"/>
      <c r="U86" s="756" t="str">
        <f>IF(P86="","",VLOOKUP(P86,数式用!$A$5:$I$28,MATCH(T86,数式用!$H$4:$I$4,0)+7,0))</f>
        <v/>
      </c>
      <c r="V86" s="173"/>
      <c r="W86" s="734" t="s">
        <v>257</v>
      </c>
      <c r="X86" s="170"/>
      <c r="Y86" s="735" t="s">
        <v>258</v>
      </c>
      <c r="Z86" s="170"/>
      <c r="AA86" s="735" t="s">
        <v>259</v>
      </c>
      <c r="AB86" s="170"/>
      <c r="AC86" s="735" t="s">
        <v>258</v>
      </c>
      <c r="AD86" s="170"/>
      <c r="AE86" s="735" t="s">
        <v>260</v>
      </c>
      <c r="AF86" s="736" t="s">
        <v>261</v>
      </c>
      <c r="AG86" s="737" t="str">
        <f t="shared" si="9"/>
        <v/>
      </c>
      <c r="AH86" s="738" t="s">
        <v>262</v>
      </c>
      <c r="AI86" s="739" t="str">
        <f t="shared" si="8"/>
        <v/>
      </c>
      <c r="AK86" s="757" t="str">
        <f t="shared" si="10"/>
        <v>○</v>
      </c>
      <c r="AL86" s="758" t="str">
        <f t="shared" si="11"/>
        <v/>
      </c>
      <c r="AM86" s="759"/>
      <c r="AN86" s="759"/>
      <c r="AO86" s="759"/>
      <c r="AP86" s="759"/>
      <c r="AQ86" s="759"/>
      <c r="AR86" s="759"/>
      <c r="AS86" s="759"/>
      <c r="AT86" s="759"/>
      <c r="AU86" s="760"/>
    </row>
    <row r="87" spans="1:47" ht="33" customHeight="1" thickBot="1">
      <c r="A87" s="726">
        <f t="shared" si="3"/>
        <v>76</v>
      </c>
      <c r="B87" s="727" t="str">
        <f>IF(基本情報入力シート!C119="","",基本情報入力シート!C119)</f>
        <v/>
      </c>
      <c r="C87" s="728" t="str">
        <f>IF(基本情報入力シート!D119="","",基本情報入力シート!D119)</f>
        <v/>
      </c>
      <c r="D87" s="728" t="str">
        <f>IF(基本情報入力シート!E119="","",基本情報入力シート!E119)</f>
        <v/>
      </c>
      <c r="E87" s="728" t="str">
        <f>IF(基本情報入力シート!F119="","",基本情報入力シート!F119)</f>
        <v/>
      </c>
      <c r="F87" s="728" t="str">
        <f>IF(基本情報入力シート!G119="","",基本情報入力シート!G119)</f>
        <v/>
      </c>
      <c r="G87" s="728" t="str">
        <f>IF(基本情報入力シート!H119="","",基本情報入力シート!H119)</f>
        <v/>
      </c>
      <c r="H87" s="728" t="str">
        <f>IF(基本情報入力シート!I119="","",基本情報入力シート!I119)</f>
        <v/>
      </c>
      <c r="I87" s="728" t="str">
        <f>IF(基本情報入力シート!J119="","",基本情報入力シート!J119)</f>
        <v/>
      </c>
      <c r="J87" s="728" t="str">
        <f>IF(基本情報入力シート!K119="","",基本情報入力シート!K119)</f>
        <v/>
      </c>
      <c r="K87" s="729" t="str">
        <f>IF(基本情報入力シート!L119="","",基本情報入力シート!L119)</f>
        <v/>
      </c>
      <c r="L87" s="726" t="str">
        <f>IF(基本情報入力シート!M119="","",基本情報入力シート!M119)</f>
        <v/>
      </c>
      <c r="M87" s="726" t="str">
        <f>IF(基本情報入力シート!R119="","",基本情報入力シート!R119)</f>
        <v/>
      </c>
      <c r="N87" s="726" t="str">
        <f>IF(基本情報入力シート!W119="","",基本情報入力シート!W119)</f>
        <v/>
      </c>
      <c r="O87" s="726" t="str">
        <f>IF(基本情報入力シート!X119="","",基本情報入力シート!X119)</f>
        <v/>
      </c>
      <c r="P87" s="730" t="str">
        <f>IF(基本情報入力シート!Y119="","",基本情報入力シート!Y119)</f>
        <v/>
      </c>
      <c r="Q87" s="731" t="str">
        <f>IF(基本情報入力シート!Z119="","",基本情報入力シート!Z119)</f>
        <v/>
      </c>
      <c r="R87" s="755" t="str">
        <f>IF(基本情報入力シート!AA119="","",基本情報入力シート!AA119)</f>
        <v/>
      </c>
      <c r="S87" s="171"/>
      <c r="T87" s="169"/>
      <c r="U87" s="756" t="str">
        <f>IF(P87="","",VLOOKUP(P87,数式用!$A$5:$I$28,MATCH(T87,数式用!$H$4:$I$4,0)+7,0))</f>
        <v/>
      </c>
      <c r="V87" s="173"/>
      <c r="W87" s="734" t="s">
        <v>257</v>
      </c>
      <c r="X87" s="170"/>
      <c r="Y87" s="735" t="s">
        <v>258</v>
      </c>
      <c r="Z87" s="170"/>
      <c r="AA87" s="735" t="s">
        <v>259</v>
      </c>
      <c r="AB87" s="170"/>
      <c r="AC87" s="735" t="s">
        <v>258</v>
      </c>
      <c r="AD87" s="170"/>
      <c r="AE87" s="735" t="s">
        <v>260</v>
      </c>
      <c r="AF87" s="736" t="s">
        <v>261</v>
      </c>
      <c r="AG87" s="737" t="str">
        <f t="shared" si="9"/>
        <v/>
      </c>
      <c r="AH87" s="738" t="s">
        <v>262</v>
      </c>
      <c r="AI87" s="739" t="str">
        <f t="shared" si="8"/>
        <v/>
      </c>
      <c r="AK87" s="757" t="str">
        <f t="shared" si="10"/>
        <v>○</v>
      </c>
      <c r="AL87" s="758" t="str">
        <f t="shared" si="11"/>
        <v/>
      </c>
      <c r="AM87" s="759"/>
      <c r="AN87" s="759"/>
      <c r="AO87" s="759"/>
      <c r="AP87" s="759"/>
      <c r="AQ87" s="759"/>
      <c r="AR87" s="759"/>
      <c r="AS87" s="759"/>
      <c r="AT87" s="759"/>
      <c r="AU87" s="760"/>
    </row>
    <row r="88" spans="1:47" ht="33" customHeight="1" thickBot="1">
      <c r="A88" s="726">
        <f t="shared" si="3"/>
        <v>77</v>
      </c>
      <c r="B88" s="727" t="str">
        <f>IF(基本情報入力シート!C120="","",基本情報入力シート!C120)</f>
        <v/>
      </c>
      <c r="C88" s="728" t="str">
        <f>IF(基本情報入力シート!D120="","",基本情報入力シート!D120)</f>
        <v/>
      </c>
      <c r="D88" s="728" t="str">
        <f>IF(基本情報入力シート!E120="","",基本情報入力シート!E120)</f>
        <v/>
      </c>
      <c r="E88" s="728" t="str">
        <f>IF(基本情報入力シート!F120="","",基本情報入力シート!F120)</f>
        <v/>
      </c>
      <c r="F88" s="728" t="str">
        <f>IF(基本情報入力シート!G120="","",基本情報入力シート!G120)</f>
        <v/>
      </c>
      <c r="G88" s="728" t="str">
        <f>IF(基本情報入力シート!H120="","",基本情報入力シート!H120)</f>
        <v/>
      </c>
      <c r="H88" s="728" t="str">
        <f>IF(基本情報入力シート!I120="","",基本情報入力シート!I120)</f>
        <v/>
      </c>
      <c r="I88" s="728" t="str">
        <f>IF(基本情報入力シート!J120="","",基本情報入力シート!J120)</f>
        <v/>
      </c>
      <c r="J88" s="728" t="str">
        <f>IF(基本情報入力シート!K120="","",基本情報入力シート!K120)</f>
        <v/>
      </c>
      <c r="K88" s="729" t="str">
        <f>IF(基本情報入力シート!L120="","",基本情報入力シート!L120)</f>
        <v/>
      </c>
      <c r="L88" s="726" t="str">
        <f>IF(基本情報入力シート!M120="","",基本情報入力シート!M120)</f>
        <v/>
      </c>
      <c r="M88" s="726" t="str">
        <f>IF(基本情報入力シート!R120="","",基本情報入力シート!R120)</f>
        <v/>
      </c>
      <c r="N88" s="726" t="str">
        <f>IF(基本情報入力シート!W120="","",基本情報入力シート!W120)</f>
        <v/>
      </c>
      <c r="O88" s="726" t="str">
        <f>IF(基本情報入力シート!X120="","",基本情報入力シート!X120)</f>
        <v/>
      </c>
      <c r="P88" s="730" t="str">
        <f>IF(基本情報入力シート!Y120="","",基本情報入力シート!Y120)</f>
        <v/>
      </c>
      <c r="Q88" s="731" t="str">
        <f>IF(基本情報入力シート!Z120="","",基本情報入力シート!Z120)</f>
        <v/>
      </c>
      <c r="R88" s="755" t="str">
        <f>IF(基本情報入力シート!AA120="","",基本情報入力シート!AA120)</f>
        <v/>
      </c>
      <c r="S88" s="171"/>
      <c r="T88" s="169"/>
      <c r="U88" s="756" t="str">
        <f>IF(P88="","",VLOOKUP(P88,数式用!$A$5:$I$28,MATCH(T88,数式用!$H$4:$I$4,0)+7,0))</f>
        <v/>
      </c>
      <c r="V88" s="173"/>
      <c r="W88" s="734" t="s">
        <v>257</v>
      </c>
      <c r="X88" s="170"/>
      <c r="Y88" s="735" t="s">
        <v>258</v>
      </c>
      <c r="Z88" s="170"/>
      <c r="AA88" s="735" t="s">
        <v>259</v>
      </c>
      <c r="AB88" s="170"/>
      <c r="AC88" s="735" t="s">
        <v>258</v>
      </c>
      <c r="AD88" s="170"/>
      <c r="AE88" s="735" t="s">
        <v>260</v>
      </c>
      <c r="AF88" s="736" t="s">
        <v>261</v>
      </c>
      <c r="AG88" s="737" t="str">
        <f t="shared" si="9"/>
        <v/>
      </c>
      <c r="AH88" s="738" t="s">
        <v>262</v>
      </c>
      <c r="AI88" s="739" t="str">
        <f t="shared" si="8"/>
        <v/>
      </c>
      <c r="AK88" s="757" t="str">
        <f t="shared" si="10"/>
        <v>○</v>
      </c>
      <c r="AL88" s="758" t="str">
        <f t="shared" si="11"/>
        <v/>
      </c>
      <c r="AM88" s="759"/>
      <c r="AN88" s="759"/>
      <c r="AO88" s="759"/>
      <c r="AP88" s="759"/>
      <c r="AQ88" s="759"/>
      <c r="AR88" s="759"/>
      <c r="AS88" s="759"/>
      <c r="AT88" s="759"/>
      <c r="AU88" s="760"/>
    </row>
    <row r="89" spans="1:47" ht="33" customHeight="1" thickBot="1">
      <c r="A89" s="726">
        <f t="shared" si="3"/>
        <v>78</v>
      </c>
      <c r="B89" s="727" t="str">
        <f>IF(基本情報入力シート!C121="","",基本情報入力シート!C121)</f>
        <v/>
      </c>
      <c r="C89" s="728" t="str">
        <f>IF(基本情報入力シート!D121="","",基本情報入力シート!D121)</f>
        <v/>
      </c>
      <c r="D89" s="728" t="str">
        <f>IF(基本情報入力シート!E121="","",基本情報入力シート!E121)</f>
        <v/>
      </c>
      <c r="E89" s="728" t="str">
        <f>IF(基本情報入力シート!F121="","",基本情報入力シート!F121)</f>
        <v/>
      </c>
      <c r="F89" s="728" t="str">
        <f>IF(基本情報入力シート!G121="","",基本情報入力シート!G121)</f>
        <v/>
      </c>
      <c r="G89" s="728" t="str">
        <f>IF(基本情報入力シート!H121="","",基本情報入力シート!H121)</f>
        <v/>
      </c>
      <c r="H89" s="728" t="str">
        <f>IF(基本情報入力シート!I121="","",基本情報入力シート!I121)</f>
        <v/>
      </c>
      <c r="I89" s="728" t="str">
        <f>IF(基本情報入力シート!J121="","",基本情報入力シート!J121)</f>
        <v/>
      </c>
      <c r="J89" s="728" t="str">
        <f>IF(基本情報入力シート!K121="","",基本情報入力シート!K121)</f>
        <v/>
      </c>
      <c r="K89" s="729" t="str">
        <f>IF(基本情報入力シート!L121="","",基本情報入力シート!L121)</f>
        <v/>
      </c>
      <c r="L89" s="726" t="str">
        <f>IF(基本情報入力シート!M121="","",基本情報入力シート!M121)</f>
        <v/>
      </c>
      <c r="M89" s="726" t="str">
        <f>IF(基本情報入力シート!R121="","",基本情報入力シート!R121)</f>
        <v/>
      </c>
      <c r="N89" s="726" t="str">
        <f>IF(基本情報入力シート!W121="","",基本情報入力シート!W121)</f>
        <v/>
      </c>
      <c r="O89" s="726" t="str">
        <f>IF(基本情報入力シート!X121="","",基本情報入力シート!X121)</f>
        <v/>
      </c>
      <c r="P89" s="730" t="str">
        <f>IF(基本情報入力シート!Y121="","",基本情報入力シート!Y121)</f>
        <v/>
      </c>
      <c r="Q89" s="731" t="str">
        <f>IF(基本情報入力シート!Z121="","",基本情報入力シート!Z121)</f>
        <v/>
      </c>
      <c r="R89" s="755" t="str">
        <f>IF(基本情報入力シート!AA121="","",基本情報入力シート!AA121)</f>
        <v/>
      </c>
      <c r="S89" s="171"/>
      <c r="T89" s="169"/>
      <c r="U89" s="756" t="str">
        <f>IF(P89="","",VLOOKUP(P89,数式用!$A$5:$I$28,MATCH(T89,数式用!$H$4:$I$4,0)+7,0))</f>
        <v/>
      </c>
      <c r="V89" s="173"/>
      <c r="W89" s="734" t="s">
        <v>257</v>
      </c>
      <c r="X89" s="170"/>
      <c r="Y89" s="735" t="s">
        <v>258</v>
      </c>
      <c r="Z89" s="170"/>
      <c r="AA89" s="735" t="s">
        <v>259</v>
      </c>
      <c r="AB89" s="170"/>
      <c r="AC89" s="735" t="s">
        <v>258</v>
      </c>
      <c r="AD89" s="170"/>
      <c r="AE89" s="735" t="s">
        <v>260</v>
      </c>
      <c r="AF89" s="736" t="s">
        <v>261</v>
      </c>
      <c r="AG89" s="737" t="str">
        <f t="shared" si="9"/>
        <v/>
      </c>
      <c r="AH89" s="738" t="s">
        <v>262</v>
      </c>
      <c r="AI89" s="739" t="str">
        <f t="shared" si="8"/>
        <v/>
      </c>
      <c r="AK89" s="757" t="str">
        <f t="shared" si="10"/>
        <v>○</v>
      </c>
      <c r="AL89" s="758" t="str">
        <f t="shared" si="11"/>
        <v/>
      </c>
      <c r="AM89" s="759"/>
      <c r="AN89" s="759"/>
      <c r="AO89" s="759"/>
      <c r="AP89" s="759"/>
      <c r="AQ89" s="759"/>
      <c r="AR89" s="759"/>
      <c r="AS89" s="759"/>
      <c r="AT89" s="759"/>
      <c r="AU89" s="760"/>
    </row>
    <row r="90" spans="1:47" ht="33" customHeight="1" thickBot="1">
      <c r="A90" s="726">
        <f t="shared" si="3"/>
        <v>79</v>
      </c>
      <c r="B90" s="727" t="str">
        <f>IF(基本情報入力シート!C122="","",基本情報入力シート!C122)</f>
        <v/>
      </c>
      <c r="C90" s="728" t="str">
        <f>IF(基本情報入力シート!D122="","",基本情報入力シート!D122)</f>
        <v/>
      </c>
      <c r="D90" s="728" t="str">
        <f>IF(基本情報入力シート!E122="","",基本情報入力シート!E122)</f>
        <v/>
      </c>
      <c r="E90" s="728" t="str">
        <f>IF(基本情報入力シート!F122="","",基本情報入力シート!F122)</f>
        <v/>
      </c>
      <c r="F90" s="728" t="str">
        <f>IF(基本情報入力シート!G122="","",基本情報入力シート!G122)</f>
        <v/>
      </c>
      <c r="G90" s="728" t="str">
        <f>IF(基本情報入力シート!H122="","",基本情報入力シート!H122)</f>
        <v/>
      </c>
      <c r="H90" s="728" t="str">
        <f>IF(基本情報入力シート!I122="","",基本情報入力シート!I122)</f>
        <v/>
      </c>
      <c r="I90" s="728" t="str">
        <f>IF(基本情報入力シート!J122="","",基本情報入力シート!J122)</f>
        <v/>
      </c>
      <c r="J90" s="728" t="str">
        <f>IF(基本情報入力シート!K122="","",基本情報入力シート!K122)</f>
        <v/>
      </c>
      <c r="K90" s="729" t="str">
        <f>IF(基本情報入力シート!L122="","",基本情報入力シート!L122)</f>
        <v/>
      </c>
      <c r="L90" s="726" t="str">
        <f>IF(基本情報入力シート!M122="","",基本情報入力シート!M122)</f>
        <v/>
      </c>
      <c r="M90" s="726" t="str">
        <f>IF(基本情報入力シート!R122="","",基本情報入力シート!R122)</f>
        <v/>
      </c>
      <c r="N90" s="726" t="str">
        <f>IF(基本情報入力シート!W122="","",基本情報入力シート!W122)</f>
        <v/>
      </c>
      <c r="O90" s="726" t="str">
        <f>IF(基本情報入力シート!X122="","",基本情報入力シート!X122)</f>
        <v/>
      </c>
      <c r="P90" s="730" t="str">
        <f>IF(基本情報入力シート!Y122="","",基本情報入力シート!Y122)</f>
        <v/>
      </c>
      <c r="Q90" s="731" t="str">
        <f>IF(基本情報入力シート!Z122="","",基本情報入力シート!Z122)</f>
        <v/>
      </c>
      <c r="R90" s="755" t="str">
        <f>IF(基本情報入力シート!AA122="","",基本情報入力シート!AA122)</f>
        <v/>
      </c>
      <c r="S90" s="171"/>
      <c r="T90" s="169"/>
      <c r="U90" s="756" t="str">
        <f>IF(P90="","",VLOOKUP(P90,数式用!$A$5:$I$28,MATCH(T90,数式用!$H$4:$I$4,0)+7,0))</f>
        <v/>
      </c>
      <c r="V90" s="173"/>
      <c r="W90" s="734" t="s">
        <v>257</v>
      </c>
      <c r="X90" s="170"/>
      <c r="Y90" s="735" t="s">
        <v>258</v>
      </c>
      <c r="Z90" s="170"/>
      <c r="AA90" s="735" t="s">
        <v>259</v>
      </c>
      <c r="AB90" s="170"/>
      <c r="AC90" s="735" t="s">
        <v>258</v>
      </c>
      <c r="AD90" s="170"/>
      <c r="AE90" s="735" t="s">
        <v>260</v>
      </c>
      <c r="AF90" s="736" t="s">
        <v>261</v>
      </c>
      <c r="AG90" s="737" t="str">
        <f t="shared" si="9"/>
        <v/>
      </c>
      <c r="AH90" s="738" t="s">
        <v>262</v>
      </c>
      <c r="AI90" s="739" t="str">
        <f t="shared" si="8"/>
        <v/>
      </c>
      <c r="AK90" s="757" t="str">
        <f t="shared" si="10"/>
        <v>○</v>
      </c>
      <c r="AL90" s="758" t="str">
        <f t="shared" si="11"/>
        <v/>
      </c>
      <c r="AM90" s="759"/>
      <c r="AN90" s="759"/>
      <c r="AO90" s="759"/>
      <c r="AP90" s="759"/>
      <c r="AQ90" s="759"/>
      <c r="AR90" s="759"/>
      <c r="AS90" s="759"/>
      <c r="AT90" s="759"/>
      <c r="AU90" s="760"/>
    </row>
    <row r="91" spans="1:47" ht="33" customHeight="1" thickBot="1">
      <c r="A91" s="726">
        <f t="shared" si="3"/>
        <v>80</v>
      </c>
      <c r="B91" s="727" t="str">
        <f>IF(基本情報入力シート!C123="","",基本情報入力シート!C123)</f>
        <v/>
      </c>
      <c r="C91" s="728" t="str">
        <f>IF(基本情報入力シート!D123="","",基本情報入力シート!D123)</f>
        <v/>
      </c>
      <c r="D91" s="728" t="str">
        <f>IF(基本情報入力シート!E123="","",基本情報入力シート!E123)</f>
        <v/>
      </c>
      <c r="E91" s="728" t="str">
        <f>IF(基本情報入力シート!F123="","",基本情報入力シート!F123)</f>
        <v/>
      </c>
      <c r="F91" s="728" t="str">
        <f>IF(基本情報入力シート!G123="","",基本情報入力シート!G123)</f>
        <v/>
      </c>
      <c r="G91" s="728" t="str">
        <f>IF(基本情報入力シート!H123="","",基本情報入力シート!H123)</f>
        <v/>
      </c>
      <c r="H91" s="728" t="str">
        <f>IF(基本情報入力シート!I123="","",基本情報入力シート!I123)</f>
        <v/>
      </c>
      <c r="I91" s="728" t="str">
        <f>IF(基本情報入力シート!J123="","",基本情報入力シート!J123)</f>
        <v/>
      </c>
      <c r="J91" s="728" t="str">
        <f>IF(基本情報入力シート!K123="","",基本情報入力シート!K123)</f>
        <v/>
      </c>
      <c r="K91" s="729" t="str">
        <f>IF(基本情報入力シート!L123="","",基本情報入力シート!L123)</f>
        <v/>
      </c>
      <c r="L91" s="726" t="str">
        <f>IF(基本情報入力シート!M123="","",基本情報入力シート!M123)</f>
        <v/>
      </c>
      <c r="M91" s="726" t="str">
        <f>IF(基本情報入力シート!R123="","",基本情報入力シート!R123)</f>
        <v/>
      </c>
      <c r="N91" s="726" t="str">
        <f>IF(基本情報入力シート!W123="","",基本情報入力シート!W123)</f>
        <v/>
      </c>
      <c r="O91" s="726" t="str">
        <f>IF(基本情報入力シート!X123="","",基本情報入力シート!X123)</f>
        <v/>
      </c>
      <c r="P91" s="730" t="str">
        <f>IF(基本情報入力シート!Y123="","",基本情報入力シート!Y123)</f>
        <v/>
      </c>
      <c r="Q91" s="731" t="str">
        <f>IF(基本情報入力シート!Z123="","",基本情報入力シート!Z123)</f>
        <v/>
      </c>
      <c r="R91" s="755" t="str">
        <f>IF(基本情報入力シート!AA123="","",基本情報入力シート!AA123)</f>
        <v/>
      </c>
      <c r="S91" s="171"/>
      <c r="T91" s="169"/>
      <c r="U91" s="756" t="str">
        <f>IF(P91="","",VLOOKUP(P91,数式用!$A$5:$I$28,MATCH(T91,数式用!$H$4:$I$4,0)+7,0))</f>
        <v/>
      </c>
      <c r="V91" s="173"/>
      <c r="W91" s="734" t="s">
        <v>257</v>
      </c>
      <c r="X91" s="170"/>
      <c r="Y91" s="735" t="s">
        <v>258</v>
      </c>
      <c r="Z91" s="170"/>
      <c r="AA91" s="735" t="s">
        <v>259</v>
      </c>
      <c r="AB91" s="170"/>
      <c r="AC91" s="735" t="s">
        <v>258</v>
      </c>
      <c r="AD91" s="170"/>
      <c r="AE91" s="735" t="s">
        <v>260</v>
      </c>
      <c r="AF91" s="736" t="s">
        <v>261</v>
      </c>
      <c r="AG91" s="737" t="str">
        <f t="shared" si="9"/>
        <v/>
      </c>
      <c r="AH91" s="738" t="s">
        <v>262</v>
      </c>
      <c r="AI91" s="739" t="str">
        <f t="shared" si="8"/>
        <v/>
      </c>
      <c r="AK91" s="757" t="str">
        <f t="shared" si="10"/>
        <v>○</v>
      </c>
      <c r="AL91" s="758" t="str">
        <f t="shared" si="11"/>
        <v/>
      </c>
      <c r="AM91" s="759"/>
      <c r="AN91" s="759"/>
      <c r="AO91" s="759"/>
      <c r="AP91" s="759"/>
      <c r="AQ91" s="759"/>
      <c r="AR91" s="759"/>
      <c r="AS91" s="759"/>
      <c r="AT91" s="759"/>
      <c r="AU91" s="760"/>
    </row>
    <row r="92" spans="1:47" ht="33" customHeight="1" thickBot="1">
      <c r="A92" s="726">
        <f t="shared" si="3"/>
        <v>81</v>
      </c>
      <c r="B92" s="727" t="str">
        <f>IF(基本情報入力シート!C124="","",基本情報入力シート!C124)</f>
        <v/>
      </c>
      <c r="C92" s="728" t="str">
        <f>IF(基本情報入力シート!D124="","",基本情報入力シート!D124)</f>
        <v/>
      </c>
      <c r="D92" s="728" t="str">
        <f>IF(基本情報入力シート!E124="","",基本情報入力シート!E124)</f>
        <v/>
      </c>
      <c r="E92" s="728" t="str">
        <f>IF(基本情報入力シート!F124="","",基本情報入力シート!F124)</f>
        <v/>
      </c>
      <c r="F92" s="728" t="str">
        <f>IF(基本情報入力シート!G124="","",基本情報入力シート!G124)</f>
        <v/>
      </c>
      <c r="G92" s="728" t="str">
        <f>IF(基本情報入力シート!H124="","",基本情報入力シート!H124)</f>
        <v/>
      </c>
      <c r="H92" s="728" t="str">
        <f>IF(基本情報入力シート!I124="","",基本情報入力シート!I124)</f>
        <v/>
      </c>
      <c r="I92" s="728" t="str">
        <f>IF(基本情報入力シート!J124="","",基本情報入力シート!J124)</f>
        <v/>
      </c>
      <c r="J92" s="728" t="str">
        <f>IF(基本情報入力シート!K124="","",基本情報入力シート!K124)</f>
        <v/>
      </c>
      <c r="K92" s="729" t="str">
        <f>IF(基本情報入力シート!L124="","",基本情報入力シート!L124)</f>
        <v/>
      </c>
      <c r="L92" s="726" t="str">
        <f>IF(基本情報入力シート!M124="","",基本情報入力シート!M124)</f>
        <v/>
      </c>
      <c r="M92" s="726" t="str">
        <f>IF(基本情報入力シート!R124="","",基本情報入力シート!R124)</f>
        <v/>
      </c>
      <c r="N92" s="726" t="str">
        <f>IF(基本情報入力シート!W124="","",基本情報入力シート!W124)</f>
        <v/>
      </c>
      <c r="O92" s="726" t="str">
        <f>IF(基本情報入力シート!X124="","",基本情報入力シート!X124)</f>
        <v/>
      </c>
      <c r="P92" s="730" t="str">
        <f>IF(基本情報入力シート!Y124="","",基本情報入力シート!Y124)</f>
        <v/>
      </c>
      <c r="Q92" s="731" t="str">
        <f>IF(基本情報入力シート!Z124="","",基本情報入力シート!Z124)</f>
        <v/>
      </c>
      <c r="R92" s="755" t="str">
        <f>IF(基本情報入力シート!AA124="","",基本情報入力シート!AA124)</f>
        <v/>
      </c>
      <c r="S92" s="171"/>
      <c r="T92" s="169"/>
      <c r="U92" s="756" t="str">
        <f>IF(P92="","",VLOOKUP(P92,数式用!$A$5:$I$28,MATCH(T92,数式用!$H$4:$I$4,0)+7,0))</f>
        <v/>
      </c>
      <c r="V92" s="173"/>
      <c r="W92" s="734" t="s">
        <v>257</v>
      </c>
      <c r="X92" s="170"/>
      <c r="Y92" s="735" t="s">
        <v>258</v>
      </c>
      <c r="Z92" s="170"/>
      <c r="AA92" s="735" t="s">
        <v>259</v>
      </c>
      <c r="AB92" s="170"/>
      <c r="AC92" s="735" t="s">
        <v>258</v>
      </c>
      <c r="AD92" s="170"/>
      <c r="AE92" s="735" t="s">
        <v>260</v>
      </c>
      <c r="AF92" s="736" t="s">
        <v>261</v>
      </c>
      <c r="AG92" s="737" t="str">
        <f t="shared" si="9"/>
        <v/>
      </c>
      <c r="AH92" s="738" t="s">
        <v>262</v>
      </c>
      <c r="AI92" s="739" t="str">
        <f t="shared" si="8"/>
        <v/>
      </c>
      <c r="AK92" s="757" t="str">
        <f t="shared" si="10"/>
        <v>○</v>
      </c>
      <c r="AL92" s="758" t="str">
        <f t="shared" si="11"/>
        <v/>
      </c>
      <c r="AM92" s="759"/>
      <c r="AN92" s="759"/>
      <c r="AO92" s="759"/>
      <c r="AP92" s="759"/>
      <c r="AQ92" s="759"/>
      <c r="AR92" s="759"/>
      <c r="AS92" s="759"/>
      <c r="AT92" s="759"/>
      <c r="AU92" s="760"/>
    </row>
    <row r="93" spans="1:47" ht="33" customHeight="1" thickBot="1">
      <c r="A93" s="726">
        <f t="shared" si="3"/>
        <v>82</v>
      </c>
      <c r="B93" s="727" t="str">
        <f>IF(基本情報入力シート!C125="","",基本情報入力シート!C125)</f>
        <v/>
      </c>
      <c r="C93" s="728" t="str">
        <f>IF(基本情報入力シート!D125="","",基本情報入力シート!D125)</f>
        <v/>
      </c>
      <c r="D93" s="728" t="str">
        <f>IF(基本情報入力シート!E125="","",基本情報入力シート!E125)</f>
        <v/>
      </c>
      <c r="E93" s="728" t="str">
        <f>IF(基本情報入力シート!F125="","",基本情報入力シート!F125)</f>
        <v/>
      </c>
      <c r="F93" s="728" t="str">
        <f>IF(基本情報入力シート!G125="","",基本情報入力シート!G125)</f>
        <v/>
      </c>
      <c r="G93" s="728" t="str">
        <f>IF(基本情報入力シート!H125="","",基本情報入力シート!H125)</f>
        <v/>
      </c>
      <c r="H93" s="728" t="str">
        <f>IF(基本情報入力シート!I125="","",基本情報入力シート!I125)</f>
        <v/>
      </c>
      <c r="I93" s="728" t="str">
        <f>IF(基本情報入力シート!J125="","",基本情報入力シート!J125)</f>
        <v/>
      </c>
      <c r="J93" s="728" t="str">
        <f>IF(基本情報入力シート!K125="","",基本情報入力シート!K125)</f>
        <v/>
      </c>
      <c r="K93" s="729" t="str">
        <f>IF(基本情報入力シート!L125="","",基本情報入力シート!L125)</f>
        <v/>
      </c>
      <c r="L93" s="726" t="str">
        <f>IF(基本情報入力シート!M125="","",基本情報入力シート!M125)</f>
        <v/>
      </c>
      <c r="M93" s="726" t="str">
        <f>IF(基本情報入力シート!R125="","",基本情報入力シート!R125)</f>
        <v/>
      </c>
      <c r="N93" s="726" t="str">
        <f>IF(基本情報入力シート!W125="","",基本情報入力シート!W125)</f>
        <v/>
      </c>
      <c r="O93" s="726" t="str">
        <f>IF(基本情報入力シート!X125="","",基本情報入力シート!X125)</f>
        <v/>
      </c>
      <c r="P93" s="730" t="str">
        <f>IF(基本情報入力シート!Y125="","",基本情報入力シート!Y125)</f>
        <v/>
      </c>
      <c r="Q93" s="731" t="str">
        <f>IF(基本情報入力シート!Z125="","",基本情報入力シート!Z125)</f>
        <v/>
      </c>
      <c r="R93" s="755" t="str">
        <f>IF(基本情報入力シート!AA125="","",基本情報入力シート!AA125)</f>
        <v/>
      </c>
      <c r="S93" s="171"/>
      <c r="T93" s="169"/>
      <c r="U93" s="756" t="str">
        <f>IF(P93="","",VLOOKUP(P93,数式用!$A$5:$I$28,MATCH(T93,数式用!$H$4:$I$4,0)+7,0))</f>
        <v/>
      </c>
      <c r="V93" s="173"/>
      <c r="W93" s="734" t="s">
        <v>257</v>
      </c>
      <c r="X93" s="170"/>
      <c r="Y93" s="735" t="s">
        <v>258</v>
      </c>
      <c r="Z93" s="170"/>
      <c r="AA93" s="735" t="s">
        <v>259</v>
      </c>
      <c r="AB93" s="170"/>
      <c r="AC93" s="735" t="s">
        <v>258</v>
      </c>
      <c r="AD93" s="170"/>
      <c r="AE93" s="735" t="s">
        <v>260</v>
      </c>
      <c r="AF93" s="736" t="s">
        <v>261</v>
      </c>
      <c r="AG93" s="737" t="str">
        <f t="shared" si="9"/>
        <v/>
      </c>
      <c r="AH93" s="738" t="s">
        <v>262</v>
      </c>
      <c r="AI93" s="739" t="str">
        <f t="shared" si="8"/>
        <v/>
      </c>
      <c r="AK93" s="757" t="str">
        <f t="shared" si="10"/>
        <v>○</v>
      </c>
      <c r="AL93" s="758" t="str">
        <f t="shared" si="11"/>
        <v/>
      </c>
      <c r="AM93" s="759"/>
      <c r="AN93" s="759"/>
      <c r="AO93" s="759"/>
      <c r="AP93" s="759"/>
      <c r="AQ93" s="759"/>
      <c r="AR93" s="759"/>
      <c r="AS93" s="759"/>
      <c r="AT93" s="759"/>
      <c r="AU93" s="760"/>
    </row>
    <row r="94" spans="1:47" ht="33" customHeight="1" thickBot="1">
      <c r="A94" s="726">
        <f t="shared" si="3"/>
        <v>83</v>
      </c>
      <c r="B94" s="727" t="str">
        <f>IF(基本情報入力シート!C126="","",基本情報入力シート!C126)</f>
        <v/>
      </c>
      <c r="C94" s="728" t="str">
        <f>IF(基本情報入力シート!D126="","",基本情報入力シート!D126)</f>
        <v/>
      </c>
      <c r="D94" s="728" t="str">
        <f>IF(基本情報入力シート!E126="","",基本情報入力シート!E126)</f>
        <v/>
      </c>
      <c r="E94" s="728" t="str">
        <f>IF(基本情報入力シート!F126="","",基本情報入力シート!F126)</f>
        <v/>
      </c>
      <c r="F94" s="728" t="str">
        <f>IF(基本情報入力シート!G126="","",基本情報入力シート!G126)</f>
        <v/>
      </c>
      <c r="G94" s="728" t="str">
        <f>IF(基本情報入力シート!H126="","",基本情報入力シート!H126)</f>
        <v/>
      </c>
      <c r="H94" s="728" t="str">
        <f>IF(基本情報入力シート!I126="","",基本情報入力シート!I126)</f>
        <v/>
      </c>
      <c r="I94" s="728" t="str">
        <f>IF(基本情報入力シート!J126="","",基本情報入力シート!J126)</f>
        <v/>
      </c>
      <c r="J94" s="728" t="str">
        <f>IF(基本情報入力シート!K126="","",基本情報入力シート!K126)</f>
        <v/>
      </c>
      <c r="K94" s="729" t="str">
        <f>IF(基本情報入力シート!L126="","",基本情報入力シート!L126)</f>
        <v/>
      </c>
      <c r="L94" s="726" t="str">
        <f>IF(基本情報入力シート!M126="","",基本情報入力シート!M126)</f>
        <v/>
      </c>
      <c r="M94" s="726" t="str">
        <f>IF(基本情報入力シート!R126="","",基本情報入力シート!R126)</f>
        <v/>
      </c>
      <c r="N94" s="726" t="str">
        <f>IF(基本情報入力シート!W126="","",基本情報入力シート!W126)</f>
        <v/>
      </c>
      <c r="O94" s="726" t="str">
        <f>IF(基本情報入力シート!X126="","",基本情報入力シート!X126)</f>
        <v/>
      </c>
      <c r="P94" s="730" t="str">
        <f>IF(基本情報入力シート!Y126="","",基本情報入力シート!Y126)</f>
        <v/>
      </c>
      <c r="Q94" s="731" t="str">
        <f>IF(基本情報入力シート!Z126="","",基本情報入力シート!Z126)</f>
        <v/>
      </c>
      <c r="R94" s="755" t="str">
        <f>IF(基本情報入力シート!AA126="","",基本情報入力シート!AA126)</f>
        <v/>
      </c>
      <c r="S94" s="171"/>
      <c r="T94" s="169"/>
      <c r="U94" s="756" t="str">
        <f>IF(P94="","",VLOOKUP(P94,数式用!$A$5:$I$28,MATCH(T94,数式用!$H$4:$I$4,0)+7,0))</f>
        <v/>
      </c>
      <c r="V94" s="173"/>
      <c r="W94" s="734" t="s">
        <v>257</v>
      </c>
      <c r="X94" s="170"/>
      <c r="Y94" s="735" t="s">
        <v>258</v>
      </c>
      <c r="Z94" s="170"/>
      <c r="AA94" s="735" t="s">
        <v>259</v>
      </c>
      <c r="AB94" s="170"/>
      <c r="AC94" s="735" t="s">
        <v>258</v>
      </c>
      <c r="AD94" s="170"/>
      <c r="AE94" s="735" t="s">
        <v>260</v>
      </c>
      <c r="AF94" s="736" t="s">
        <v>261</v>
      </c>
      <c r="AG94" s="737" t="str">
        <f t="shared" si="9"/>
        <v/>
      </c>
      <c r="AH94" s="738" t="s">
        <v>262</v>
      </c>
      <c r="AI94" s="739" t="str">
        <f t="shared" si="8"/>
        <v/>
      </c>
      <c r="AK94" s="757" t="str">
        <f t="shared" si="10"/>
        <v>○</v>
      </c>
      <c r="AL94" s="758" t="str">
        <f t="shared" si="11"/>
        <v/>
      </c>
      <c r="AM94" s="759"/>
      <c r="AN94" s="759"/>
      <c r="AO94" s="759"/>
      <c r="AP94" s="759"/>
      <c r="AQ94" s="759"/>
      <c r="AR94" s="759"/>
      <c r="AS94" s="759"/>
      <c r="AT94" s="759"/>
      <c r="AU94" s="760"/>
    </row>
    <row r="95" spans="1:47" ht="33" customHeight="1" thickBot="1">
      <c r="A95" s="726">
        <f t="shared" si="3"/>
        <v>84</v>
      </c>
      <c r="B95" s="727" t="str">
        <f>IF(基本情報入力シート!C127="","",基本情報入力シート!C127)</f>
        <v/>
      </c>
      <c r="C95" s="728" t="str">
        <f>IF(基本情報入力シート!D127="","",基本情報入力シート!D127)</f>
        <v/>
      </c>
      <c r="D95" s="728" t="str">
        <f>IF(基本情報入力シート!E127="","",基本情報入力シート!E127)</f>
        <v/>
      </c>
      <c r="E95" s="728" t="str">
        <f>IF(基本情報入力シート!F127="","",基本情報入力シート!F127)</f>
        <v/>
      </c>
      <c r="F95" s="728" t="str">
        <f>IF(基本情報入力シート!G127="","",基本情報入力シート!G127)</f>
        <v/>
      </c>
      <c r="G95" s="728" t="str">
        <f>IF(基本情報入力シート!H127="","",基本情報入力シート!H127)</f>
        <v/>
      </c>
      <c r="H95" s="728" t="str">
        <f>IF(基本情報入力シート!I127="","",基本情報入力シート!I127)</f>
        <v/>
      </c>
      <c r="I95" s="728" t="str">
        <f>IF(基本情報入力シート!J127="","",基本情報入力シート!J127)</f>
        <v/>
      </c>
      <c r="J95" s="728" t="str">
        <f>IF(基本情報入力シート!K127="","",基本情報入力シート!K127)</f>
        <v/>
      </c>
      <c r="K95" s="729" t="str">
        <f>IF(基本情報入力シート!L127="","",基本情報入力シート!L127)</f>
        <v/>
      </c>
      <c r="L95" s="726" t="str">
        <f>IF(基本情報入力シート!M127="","",基本情報入力シート!M127)</f>
        <v/>
      </c>
      <c r="M95" s="726" t="str">
        <f>IF(基本情報入力シート!R127="","",基本情報入力シート!R127)</f>
        <v/>
      </c>
      <c r="N95" s="726" t="str">
        <f>IF(基本情報入力シート!W127="","",基本情報入力シート!W127)</f>
        <v/>
      </c>
      <c r="O95" s="726" t="str">
        <f>IF(基本情報入力シート!X127="","",基本情報入力シート!X127)</f>
        <v/>
      </c>
      <c r="P95" s="730" t="str">
        <f>IF(基本情報入力シート!Y127="","",基本情報入力シート!Y127)</f>
        <v/>
      </c>
      <c r="Q95" s="731" t="str">
        <f>IF(基本情報入力シート!Z127="","",基本情報入力シート!Z127)</f>
        <v/>
      </c>
      <c r="R95" s="755" t="str">
        <f>IF(基本情報入力シート!AA127="","",基本情報入力シート!AA127)</f>
        <v/>
      </c>
      <c r="S95" s="171"/>
      <c r="T95" s="169"/>
      <c r="U95" s="756" t="str">
        <f>IF(P95="","",VLOOKUP(P95,数式用!$A$5:$I$28,MATCH(T95,数式用!$H$4:$I$4,0)+7,0))</f>
        <v/>
      </c>
      <c r="V95" s="173"/>
      <c r="W95" s="734" t="s">
        <v>257</v>
      </c>
      <c r="X95" s="170"/>
      <c r="Y95" s="735" t="s">
        <v>258</v>
      </c>
      <c r="Z95" s="170"/>
      <c r="AA95" s="735" t="s">
        <v>259</v>
      </c>
      <c r="AB95" s="170"/>
      <c r="AC95" s="735" t="s">
        <v>258</v>
      </c>
      <c r="AD95" s="170"/>
      <c r="AE95" s="735" t="s">
        <v>260</v>
      </c>
      <c r="AF95" s="736" t="s">
        <v>261</v>
      </c>
      <c r="AG95" s="737" t="str">
        <f t="shared" si="9"/>
        <v/>
      </c>
      <c r="AH95" s="738" t="s">
        <v>262</v>
      </c>
      <c r="AI95" s="739" t="str">
        <f t="shared" si="8"/>
        <v/>
      </c>
      <c r="AK95" s="757" t="str">
        <f t="shared" si="10"/>
        <v>○</v>
      </c>
      <c r="AL95" s="758" t="str">
        <f t="shared" si="11"/>
        <v/>
      </c>
      <c r="AM95" s="759"/>
      <c r="AN95" s="759"/>
      <c r="AO95" s="759"/>
      <c r="AP95" s="759"/>
      <c r="AQ95" s="759"/>
      <c r="AR95" s="759"/>
      <c r="AS95" s="759"/>
      <c r="AT95" s="759"/>
      <c r="AU95" s="760"/>
    </row>
    <row r="96" spans="1:47" ht="33" customHeight="1" thickBot="1">
      <c r="A96" s="726">
        <f t="shared" si="3"/>
        <v>85</v>
      </c>
      <c r="B96" s="727" t="str">
        <f>IF(基本情報入力シート!C128="","",基本情報入力シート!C128)</f>
        <v/>
      </c>
      <c r="C96" s="728" t="str">
        <f>IF(基本情報入力シート!D128="","",基本情報入力シート!D128)</f>
        <v/>
      </c>
      <c r="D96" s="728" t="str">
        <f>IF(基本情報入力シート!E128="","",基本情報入力シート!E128)</f>
        <v/>
      </c>
      <c r="E96" s="728" t="str">
        <f>IF(基本情報入力シート!F128="","",基本情報入力シート!F128)</f>
        <v/>
      </c>
      <c r="F96" s="728" t="str">
        <f>IF(基本情報入力シート!G128="","",基本情報入力シート!G128)</f>
        <v/>
      </c>
      <c r="G96" s="728" t="str">
        <f>IF(基本情報入力シート!H128="","",基本情報入力シート!H128)</f>
        <v/>
      </c>
      <c r="H96" s="728" t="str">
        <f>IF(基本情報入力シート!I128="","",基本情報入力シート!I128)</f>
        <v/>
      </c>
      <c r="I96" s="728" t="str">
        <f>IF(基本情報入力シート!J128="","",基本情報入力シート!J128)</f>
        <v/>
      </c>
      <c r="J96" s="728" t="str">
        <f>IF(基本情報入力シート!K128="","",基本情報入力シート!K128)</f>
        <v/>
      </c>
      <c r="K96" s="729" t="str">
        <f>IF(基本情報入力シート!L128="","",基本情報入力シート!L128)</f>
        <v/>
      </c>
      <c r="L96" s="726" t="str">
        <f>IF(基本情報入力シート!M128="","",基本情報入力シート!M128)</f>
        <v/>
      </c>
      <c r="M96" s="726" t="str">
        <f>IF(基本情報入力シート!R128="","",基本情報入力シート!R128)</f>
        <v/>
      </c>
      <c r="N96" s="726" t="str">
        <f>IF(基本情報入力シート!W128="","",基本情報入力シート!W128)</f>
        <v/>
      </c>
      <c r="O96" s="726" t="str">
        <f>IF(基本情報入力シート!X128="","",基本情報入力シート!X128)</f>
        <v/>
      </c>
      <c r="P96" s="730" t="str">
        <f>IF(基本情報入力シート!Y128="","",基本情報入力シート!Y128)</f>
        <v/>
      </c>
      <c r="Q96" s="731" t="str">
        <f>IF(基本情報入力シート!Z128="","",基本情報入力シート!Z128)</f>
        <v/>
      </c>
      <c r="R96" s="755" t="str">
        <f>IF(基本情報入力シート!AA128="","",基本情報入力シート!AA128)</f>
        <v/>
      </c>
      <c r="S96" s="171"/>
      <c r="T96" s="169"/>
      <c r="U96" s="756" t="str">
        <f>IF(P96="","",VLOOKUP(P96,数式用!$A$5:$I$28,MATCH(T96,数式用!$H$4:$I$4,0)+7,0))</f>
        <v/>
      </c>
      <c r="V96" s="173"/>
      <c r="W96" s="734" t="s">
        <v>257</v>
      </c>
      <c r="X96" s="170"/>
      <c r="Y96" s="735" t="s">
        <v>258</v>
      </c>
      <c r="Z96" s="170"/>
      <c r="AA96" s="735" t="s">
        <v>259</v>
      </c>
      <c r="AB96" s="170"/>
      <c r="AC96" s="735" t="s">
        <v>258</v>
      </c>
      <c r="AD96" s="170"/>
      <c r="AE96" s="735" t="s">
        <v>260</v>
      </c>
      <c r="AF96" s="736" t="s">
        <v>261</v>
      </c>
      <c r="AG96" s="737" t="str">
        <f t="shared" si="9"/>
        <v/>
      </c>
      <c r="AH96" s="738" t="s">
        <v>262</v>
      </c>
      <c r="AI96" s="739" t="str">
        <f t="shared" si="8"/>
        <v/>
      </c>
      <c r="AK96" s="757" t="str">
        <f t="shared" si="10"/>
        <v>○</v>
      </c>
      <c r="AL96" s="758" t="str">
        <f t="shared" si="11"/>
        <v/>
      </c>
      <c r="AM96" s="759"/>
      <c r="AN96" s="759"/>
      <c r="AO96" s="759"/>
      <c r="AP96" s="759"/>
      <c r="AQ96" s="759"/>
      <c r="AR96" s="759"/>
      <c r="AS96" s="759"/>
      <c r="AT96" s="759"/>
      <c r="AU96" s="760"/>
    </row>
    <row r="97" spans="1:47" ht="33" customHeight="1" thickBot="1">
      <c r="A97" s="726">
        <f t="shared" si="3"/>
        <v>86</v>
      </c>
      <c r="B97" s="727" t="str">
        <f>IF(基本情報入力シート!C129="","",基本情報入力シート!C129)</f>
        <v/>
      </c>
      <c r="C97" s="728" t="str">
        <f>IF(基本情報入力シート!D129="","",基本情報入力シート!D129)</f>
        <v/>
      </c>
      <c r="D97" s="728" t="str">
        <f>IF(基本情報入力シート!E129="","",基本情報入力シート!E129)</f>
        <v/>
      </c>
      <c r="E97" s="728" t="str">
        <f>IF(基本情報入力シート!F129="","",基本情報入力シート!F129)</f>
        <v/>
      </c>
      <c r="F97" s="728" t="str">
        <f>IF(基本情報入力シート!G129="","",基本情報入力シート!G129)</f>
        <v/>
      </c>
      <c r="G97" s="728" t="str">
        <f>IF(基本情報入力シート!H129="","",基本情報入力シート!H129)</f>
        <v/>
      </c>
      <c r="H97" s="728" t="str">
        <f>IF(基本情報入力シート!I129="","",基本情報入力シート!I129)</f>
        <v/>
      </c>
      <c r="I97" s="728" t="str">
        <f>IF(基本情報入力シート!J129="","",基本情報入力シート!J129)</f>
        <v/>
      </c>
      <c r="J97" s="728" t="str">
        <f>IF(基本情報入力シート!K129="","",基本情報入力シート!K129)</f>
        <v/>
      </c>
      <c r="K97" s="729" t="str">
        <f>IF(基本情報入力シート!L129="","",基本情報入力シート!L129)</f>
        <v/>
      </c>
      <c r="L97" s="726" t="str">
        <f>IF(基本情報入力シート!M129="","",基本情報入力シート!M129)</f>
        <v/>
      </c>
      <c r="M97" s="726" t="str">
        <f>IF(基本情報入力シート!R129="","",基本情報入力シート!R129)</f>
        <v/>
      </c>
      <c r="N97" s="726" t="str">
        <f>IF(基本情報入力シート!W129="","",基本情報入力シート!W129)</f>
        <v/>
      </c>
      <c r="O97" s="726" t="str">
        <f>IF(基本情報入力シート!X129="","",基本情報入力シート!X129)</f>
        <v/>
      </c>
      <c r="P97" s="730" t="str">
        <f>IF(基本情報入力シート!Y129="","",基本情報入力シート!Y129)</f>
        <v/>
      </c>
      <c r="Q97" s="731" t="str">
        <f>IF(基本情報入力シート!Z129="","",基本情報入力シート!Z129)</f>
        <v/>
      </c>
      <c r="R97" s="755" t="str">
        <f>IF(基本情報入力シート!AA129="","",基本情報入力シート!AA129)</f>
        <v/>
      </c>
      <c r="S97" s="171"/>
      <c r="T97" s="169"/>
      <c r="U97" s="756" t="str">
        <f>IF(P97="","",VLOOKUP(P97,数式用!$A$5:$I$28,MATCH(T97,数式用!$H$4:$I$4,0)+7,0))</f>
        <v/>
      </c>
      <c r="V97" s="173"/>
      <c r="W97" s="734" t="s">
        <v>257</v>
      </c>
      <c r="X97" s="170"/>
      <c r="Y97" s="735" t="s">
        <v>258</v>
      </c>
      <c r="Z97" s="170"/>
      <c r="AA97" s="735" t="s">
        <v>259</v>
      </c>
      <c r="AB97" s="170"/>
      <c r="AC97" s="735" t="s">
        <v>258</v>
      </c>
      <c r="AD97" s="170"/>
      <c r="AE97" s="735" t="s">
        <v>260</v>
      </c>
      <c r="AF97" s="736" t="s">
        <v>261</v>
      </c>
      <c r="AG97" s="737" t="str">
        <f t="shared" si="9"/>
        <v/>
      </c>
      <c r="AH97" s="738" t="s">
        <v>262</v>
      </c>
      <c r="AI97" s="739" t="str">
        <f t="shared" si="8"/>
        <v/>
      </c>
      <c r="AK97" s="757" t="str">
        <f t="shared" si="10"/>
        <v>○</v>
      </c>
      <c r="AL97" s="758" t="str">
        <f t="shared" si="11"/>
        <v/>
      </c>
      <c r="AM97" s="759"/>
      <c r="AN97" s="759"/>
      <c r="AO97" s="759"/>
      <c r="AP97" s="759"/>
      <c r="AQ97" s="759"/>
      <c r="AR97" s="759"/>
      <c r="AS97" s="759"/>
      <c r="AT97" s="759"/>
      <c r="AU97" s="760"/>
    </row>
    <row r="98" spans="1:47" ht="33" customHeight="1" thickBot="1">
      <c r="A98" s="726">
        <f t="shared" si="3"/>
        <v>87</v>
      </c>
      <c r="B98" s="727" t="str">
        <f>IF(基本情報入力シート!C130="","",基本情報入力シート!C130)</f>
        <v/>
      </c>
      <c r="C98" s="728" t="str">
        <f>IF(基本情報入力シート!D130="","",基本情報入力シート!D130)</f>
        <v/>
      </c>
      <c r="D98" s="728" t="str">
        <f>IF(基本情報入力シート!E130="","",基本情報入力シート!E130)</f>
        <v/>
      </c>
      <c r="E98" s="728" t="str">
        <f>IF(基本情報入力シート!F130="","",基本情報入力シート!F130)</f>
        <v/>
      </c>
      <c r="F98" s="728" t="str">
        <f>IF(基本情報入力シート!G130="","",基本情報入力シート!G130)</f>
        <v/>
      </c>
      <c r="G98" s="728" t="str">
        <f>IF(基本情報入力シート!H130="","",基本情報入力シート!H130)</f>
        <v/>
      </c>
      <c r="H98" s="728" t="str">
        <f>IF(基本情報入力シート!I130="","",基本情報入力シート!I130)</f>
        <v/>
      </c>
      <c r="I98" s="728" t="str">
        <f>IF(基本情報入力シート!J130="","",基本情報入力シート!J130)</f>
        <v/>
      </c>
      <c r="J98" s="728" t="str">
        <f>IF(基本情報入力シート!K130="","",基本情報入力シート!K130)</f>
        <v/>
      </c>
      <c r="K98" s="729" t="str">
        <f>IF(基本情報入力シート!L130="","",基本情報入力シート!L130)</f>
        <v/>
      </c>
      <c r="L98" s="726" t="str">
        <f>IF(基本情報入力シート!M130="","",基本情報入力シート!M130)</f>
        <v/>
      </c>
      <c r="M98" s="726" t="str">
        <f>IF(基本情報入力シート!R130="","",基本情報入力シート!R130)</f>
        <v/>
      </c>
      <c r="N98" s="726" t="str">
        <f>IF(基本情報入力シート!W130="","",基本情報入力シート!W130)</f>
        <v/>
      </c>
      <c r="O98" s="726" t="str">
        <f>IF(基本情報入力シート!X130="","",基本情報入力シート!X130)</f>
        <v/>
      </c>
      <c r="P98" s="730" t="str">
        <f>IF(基本情報入力シート!Y130="","",基本情報入力シート!Y130)</f>
        <v/>
      </c>
      <c r="Q98" s="731" t="str">
        <f>IF(基本情報入力シート!Z130="","",基本情報入力シート!Z130)</f>
        <v/>
      </c>
      <c r="R98" s="755" t="str">
        <f>IF(基本情報入力シート!AA130="","",基本情報入力シート!AA130)</f>
        <v/>
      </c>
      <c r="S98" s="171"/>
      <c r="T98" s="169"/>
      <c r="U98" s="756" t="str">
        <f>IF(P98="","",VLOOKUP(P98,数式用!$A$5:$I$28,MATCH(T98,数式用!$H$4:$I$4,0)+7,0))</f>
        <v/>
      </c>
      <c r="V98" s="173"/>
      <c r="W98" s="734" t="s">
        <v>257</v>
      </c>
      <c r="X98" s="170"/>
      <c r="Y98" s="735" t="s">
        <v>258</v>
      </c>
      <c r="Z98" s="170"/>
      <c r="AA98" s="735" t="s">
        <v>259</v>
      </c>
      <c r="AB98" s="170"/>
      <c r="AC98" s="735" t="s">
        <v>258</v>
      </c>
      <c r="AD98" s="170"/>
      <c r="AE98" s="735" t="s">
        <v>260</v>
      </c>
      <c r="AF98" s="736" t="s">
        <v>261</v>
      </c>
      <c r="AG98" s="737" t="str">
        <f t="shared" si="9"/>
        <v/>
      </c>
      <c r="AH98" s="738" t="s">
        <v>262</v>
      </c>
      <c r="AI98" s="739" t="str">
        <f t="shared" si="8"/>
        <v/>
      </c>
      <c r="AK98" s="757" t="str">
        <f t="shared" si="10"/>
        <v>○</v>
      </c>
      <c r="AL98" s="758" t="str">
        <f t="shared" si="11"/>
        <v/>
      </c>
      <c r="AM98" s="759"/>
      <c r="AN98" s="759"/>
      <c r="AO98" s="759"/>
      <c r="AP98" s="759"/>
      <c r="AQ98" s="759"/>
      <c r="AR98" s="759"/>
      <c r="AS98" s="759"/>
      <c r="AT98" s="759"/>
      <c r="AU98" s="760"/>
    </row>
    <row r="99" spans="1:47" ht="33" customHeight="1" thickBot="1">
      <c r="A99" s="726">
        <f t="shared" si="3"/>
        <v>88</v>
      </c>
      <c r="B99" s="727" t="str">
        <f>IF(基本情報入力シート!C131="","",基本情報入力シート!C131)</f>
        <v/>
      </c>
      <c r="C99" s="728" t="str">
        <f>IF(基本情報入力シート!D131="","",基本情報入力シート!D131)</f>
        <v/>
      </c>
      <c r="D99" s="728" t="str">
        <f>IF(基本情報入力シート!E131="","",基本情報入力シート!E131)</f>
        <v/>
      </c>
      <c r="E99" s="728" t="str">
        <f>IF(基本情報入力シート!F131="","",基本情報入力シート!F131)</f>
        <v/>
      </c>
      <c r="F99" s="728" t="str">
        <f>IF(基本情報入力シート!G131="","",基本情報入力シート!G131)</f>
        <v/>
      </c>
      <c r="G99" s="728" t="str">
        <f>IF(基本情報入力シート!H131="","",基本情報入力シート!H131)</f>
        <v/>
      </c>
      <c r="H99" s="728" t="str">
        <f>IF(基本情報入力シート!I131="","",基本情報入力シート!I131)</f>
        <v/>
      </c>
      <c r="I99" s="728" t="str">
        <f>IF(基本情報入力シート!J131="","",基本情報入力シート!J131)</f>
        <v/>
      </c>
      <c r="J99" s="728" t="str">
        <f>IF(基本情報入力シート!K131="","",基本情報入力シート!K131)</f>
        <v/>
      </c>
      <c r="K99" s="729" t="str">
        <f>IF(基本情報入力シート!L131="","",基本情報入力シート!L131)</f>
        <v/>
      </c>
      <c r="L99" s="726" t="str">
        <f>IF(基本情報入力シート!M131="","",基本情報入力シート!M131)</f>
        <v/>
      </c>
      <c r="M99" s="726" t="str">
        <f>IF(基本情報入力シート!R131="","",基本情報入力シート!R131)</f>
        <v/>
      </c>
      <c r="N99" s="726" t="str">
        <f>IF(基本情報入力シート!W131="","",基本情報入力シート!W131)</f>
        <v/>
      </c>
      <c r="O99" s="726" t="str">
        <f>IF(基本情報入力シート!X131="","",基本情報入力シート!X131)</f>
        <v/>
      </c>
      <c r="P99" s="730" t="str">
        <f>IF(基本情報入力シート!Y131="","",基本情報入力シート!Y131)</f>
        <v/>
      </c>
      <c r="Q99" s="731" t="str">
        <f>IF(基本情報入力シート!Z131="","",基本情報入力シート!Z131)</f>
        <v/>
      </c>
      <c r="R99" s="755" t="str">
        <f>IF(基本情報入力シート!AA131="","",基本情報入力シート!AA131)</f>
        <v/>
      </c>
      <c r="S99" s="171"/>
      <c r="T99" s="169"/>
      <c r="U99" s="756" t="str">
        <f>IF(P99="","",VLOOKUP(P99,数式用!$A$5:$I$28,MATCH(T99,数式用!$H$4:$I$4,0)+7,0))</f>
        <v/>
      </c>
      <c r="V99" s="173"/>
      <c r="W99" s="734" t="s">
        <v>257</v>
      </c>
      <c r="X99" s="170"/>
      <c r="Y99" s="735" t="s">
        <v>258</v>
      </c>
      <c r="Z99" s="170"/>
      <c r="AA99" s="735" t="s">
        <v>259</v>
      </c>
      <c r="AB99" s="170"/>
      <c r="AC99" s="735" t="s">
        <v>258</v>
      </c>
      <c r="AD99" s="170"/>
      <c r="AE99" s="735" t="s">
        <v>260</v>
      </c>
      <c r="AF99" s="736" t="s">
        <v>261</v>
      </c>
      <c r="AG99" s="737" t="str">
        <f t="shared" si="9"/>
        <v/>
      </c>
      <c r="AH99" s="738" t="s">
        <v>262</v>
      </c>
      <c r="AI99" s="739" t="str">
        <f t="shared" si="8"/>
        <v/>
      </c>
      <c r="AK99" s="757" t="str">
        <f t="shared" si="10"/>
        <v>○</v>
      </c>
      <c r="AL99" s="758" t="str">
        <f t="shared" si="11"/>
        <v/>
      </c>
      <c r="AM99" s="759"/>
      <c r="AN99" s="759"/>
      <c r="AO99" s="759"/>
      <c r="AP99" s="759"/>
      <c r="AQ99" s="759"/>
      <c r="AR99" s="759"/>
      <c r="AS99" s="759"/>
      <c r="AT99" s="759"/>
      <c r="AU99" s="760"/>
    </row>
    <row r="100" spans="1:47" ht="33" customHeight="1" thickBot="1">
      <c r="A100" s="726">
        <f t="shared" si="3"/>
        <v>89</v>
      </c>
      <c r="B100" s="727" t="str">
        <f>IF(基本情報入力シート!C132="","",基本情報入力シート!C132)</f>
        <v/>
      </c>
      <c r="C100" s="728" t="str">
        <f>IF(基本情報入力シート!D132="","",基本情報入力シート!D132)</f>
        <v/>
      </c>
      <c r="D100" s="728" t="str">
        <f>IF(基本情報入力シート!E132="","",基本情報入力シート!E132)</f>
        <v/>
      </c>
      <c r="E100" s="728" t="str">
        <f>IF(基本情報入力シート!F132="","",基本情報入力シート!F132)</f>
        <v/>
      </c>
      <c r="F100" s="728" t="str">
        <f>IF(基本情報入力シート!G132="","",基本情報入力シート!G132)</f>
        <v/>
      </c>
      <c r="G100" s="728" t="str">
        <f>IF(基本情報入力シート!H132="","",基本情報入力シート!H132)</f>
        <v/>
      </c>
      <c r="H100" s="728" t="str">
        <f>IF(基本情報入力シート!I132="","",基本情報入力シート!I132)</f>
        <v/>
      </c>
      <c r="I100" s="728" t="str">
        <f>IF(基本情報入力シート!J132="","",基本情報入力シート!J132)</f>
        <v/>
      </c>
      <c r="J100" s="728" t="str">
        <f>IF(基本情報入力シート!K132="","",基本情報入力シート!K132)</f>
        <v/>
      </c>
      <c r="K100" s="729" t="str">
        <f>IF(基本情報入力シート!L132="","",基本情報入力シート!L132)</f>
        <v/>
      </c>
      <c r="L100" s="726" t="str">
        <f>IF(基本情報入力シート!M132="","",基本情報入力シート!M132)</f>
        <v/>
      </c>
      <c r="M100" s="726" t="str">
        <f>IF(基本情報入力シート!R132="","",基本情報入力シート!R132)</f>
        <v/>
      </c>
      <c r="N100" s="726" t="str">
        <f>IF(基本情報入力シート!W132="","",基本情報入力シート!W132)</f>
        <v/>
      </c>
      <c r="O100" s="726" t="str">
        <f>IF(基本情報入力シート!X132="","",基本情報入力シート!X132)</f>
        <v/>
      </c>
      <c r="P100" s="730" t="str">
        <f>IF(基本情報入力シート!Y132="","",基本情報入力シート!Y132)</f>
        <v/>
      </c>
      <c r="Q100" s="731" t="str">
        <f>IF(基本情報入力シート!Z132="","",基本情報入力シート!Z132)</f>
        <v/>
      </c>
      <c r="R100" s="755" t="str">
        <f>IF(基本情報入力シート!AA132="","",基本情報入力シート!AA132)</f>
        <v/>
      </c>
      <c r="S100" s="171"/>
      <c r="T100" s="169"/>
      <c r="U100" s="756" t="str">
        <f>IF(P100="","",VLOOKUP(P100,数式用!$A$5:$I$28,MATCH(T100,数式用!$H$4:$I$4,0)+7,0))</f>
        <v/>
      </c>
      <c r="V100" s="173"/>
      <c r="W100" s="734" t="s">
        <v>257</v>
      </c>
      <c r="X100" s="170"/>
      <c r="Y100" s="735" t="s">
        <v>258</v>
      </c>
      <c r="Z100" s="170"/>
      <c r="AA100" s="735" t="s">
        <v>259</v>
      </c>
      <c r="AB100" s="170"/>
      <c r="AC100" s="735" t="s">
        <v>258</v>
      </c>
      <c r="AD100" s="170"/>
      <c r="AE100" s="735" t="s">
        <v>260</v>
      </c>
      <c r="AF100" s="736" t="s">
        <v>261</v>
      </c>
      <c r="AG100" s="737" t="str">
        <f t="shared" si="9"/>
        <v/>
      </c>
      <c r="AH100" s="738" t="s">
        <v>262</v>
      </c>
      <c r="AI100" s="739" t="str">
        <f t="shared" si="8"/>
        <v/>
      </c>
      <c r="AK100" s="757" t="str">
        <f t="shared" si="10"/>
        <v>○</v>
      </c>
      <c r="AL100" s="758" t="str">
        <f t="shared" si="11"/>
        <v/>
      </c>
      <c r="AM100" s="759"/>
      <c r="AN100" s="759"/>
      <c r="AO100" s="759"/>
      <c r="AP100" s="759"/>
      <c r="AQ100" s="759"/>
      <c r="AR100" s="759"/>
      <c r="AS100" s="759"/>
      <c r="AT100" s="759"/>
      <c r="AU100" s="760"/>
    </row>
    <row r="101" spans="1:47" ht="33" customHeight="1" thickBot="1">
      <c r="A101" s="726">
        <f t="shared" si="3"/>
        <v>90</v>
      </c>
      <c r="B101" s="727" t="str">
        <f>IF(基本情報入力シート!C133="","",基本情報入力シート!C133)</f>
        <v/>
      </c>
      <c r="C101" s="728" t="str">
        <f>IF(基本情報入力シート!D133="","",基本情報入力シート!D133)</f>
        <v/>
      </c>
      <c r="D101" s="728" t="str">
        <f>IF(基本情報入力シート!E133="","",基本情報入力シート!E133)</f>
        <v/>
      </c>
      <c r="E101" s="728" t="str">
        <f>IF(基本情報入力シート!F133="","",基本情報入力シート!F133)</f>
        <v/>
      </c>
      <c r="F101" s="728" t="str">
        <f>IF(基本情報入力シート!G133="","",基本情報入力シート!G133)</f>
        <v/>
      </c>
      <c r="G101" s="728" t="str">
        <f>IF(基本情報入力シート!H133="","",基本情報入力シート!H133)</f>
        <v/>
      </c>
      <c r="H101" s="728" t="str">
        <f>IF(基本情報入力シート!I133="","",基本情報入力シート!I133)</f>
        <v/>
      </c>
      <c r="I101" s="728" t="str">
        <f>IF(基本情報入力シート!J133="","",基本情報入力シート!J133)</f>
        <v/>
      </c>
      <c r="J101" s="728" t="str">
        <f>IF(基本情報入力シート!K133="","",基本情報入力シート!K133)</f>
        <v/>
      </c>
      <c r="K101" s="729" t="str">
        <f>IF(基本情報入力シート!L133="","",基本情報入力シート!L133)</f>
        <v/>
      </c>
      <c r="L101" s="726" t="str">
        <f>IF(基本情報入力シート!M133="","",基本情報入力シート!M133)</f>
        <v/>
      </c>
      <c r="M101" s="726" t="str">
        <f>IF(基本情報入力シート!R133="","",基本情報入力シート!R133)</f>
        <v/>
      </c>
      <c r="N101" s="726" t="str">
        <f>IF(基本情報入力シート!W133="","",基本情報入力シート!W133)</f>
        <v/>
      </c>
      <c r="O101" s="726" t="str">
        <f>IF(基本情報入力シート!X133="","",基本情報入力シート!X133)</f>
        <v/>
      </c>
      <c r="P101" s="730" t="str">
        <f>IF(基本情報入力シート!Y133="","",基本情報入力シート!Y133)</f>
        <v/>
      </c>
      <c r="Q101" s="731" t="str">
        <f>IF(基本情報入力シート!Z133="","",基本情報入力シート!Z133)</f>
        <v/>
      </c>
      <c r="R101" s="755" t="str">
        <f>IF(基本情報入力シート!AA133="","",基本情報入力シート!AA133)</f>
        <v/>
      </c>
      <c r="S101" s="171"/>
      <c r="T101" s="169"/>
      <c r="U101" s="756" t="str">
        <f>IF(P101="","",VLOOKUP(P101,数式用!$A$5:$I$28,MATCH(T101,数式用!$H$4:$I$4,0)+7,0))</f>
        <v/>
      </c>
      <c r="V101" s="173"/>
      <c r="W101" s="734" t="s">
        <v>257</v>
      </c>
      <c r="X101" s="170"/>
      <c r="Y101" s="735" t="s">
        <v>258</v>
      </c>
      <c r="Z101" s="170"/>
      <c r="AA101" s="735" t="s">
        <v>259</v>
      </c>
      <c r="AB101" s="170"/>
      <c r="AC101" s="735" t="s">
        <v>258</v>
      </c>
      <c r="AD101" s="170"/>
      <c r="AE101" s="735" t="s">
        <v>260</v>
      </c>
      <c r="AF101" s="736" t="s">
        <v>261</v>
      </c>
      <c r="AG101" s="737" t="str">
        <f t="shared" si="9"/>
        <v/>
      </c>
      <c r="AH101" s="738" t="s">
        <v>262</v>
      </c>
      <c r="AI101" s="739" t="str">
        <f t="shared" si="8"/>
        <v/>
      </c>
      <c r="AK101" s="757" t="str">
        <f t="shared" si="10"/>
        <v>○</v>
      </c>
      <c r="AL101" s="758" t="str">
        <f t="shared" si="11"/>
        <v/>
      </c>
      <c r="AM101" s="759"/>
      <c r="AN101" s="759"/>
      <c r="AO101" s="759"/>
      <c r="AP101" s="759"/>
      <c r="AQ101" s="759"/>
      <c r="AR101" s="759"/>
      <c r="AS101" s="759"/>
      <c r="AT101" s="759"/>
      <c r="AU101" s="760"/>
    </row>
    <row r="102" spans="1:47" ht="33" customHeight="1" thickBot="1">
      <c r="A102" s="726">
        <f t="shared" si="3"/>
        <v>91</v>
      </c>
      <c r="B102" s="727" t="str">
        <f>IF(基本情報入力シート!C134="","",基本情報入力シート!C134)</f>
        <v/>
      </c>
      <c r="C102" s="728" t="str">
        <f>IF(基本情報入力シート!D134="","",基本情報入力シート!D134)</f>
        <v/>
      </c>
      <c r="D102" s="728" t="str">
        <f>IF(基本情報入力シート!E134="","",基本情報入力シート!E134)</f>
        <v/>
      </c>
      <c r="E102" s="728" t="str">
        <f>IF(基本情報入力シート!F134="","",基本情報入力シート!F134)</f>
        <v/>
      </c>
      <c r="F102" s="728" t="str">
        <f>IF(基本情報入力シート!G134="","",基本情報入力シート!G134)</f>
        <v/>
      </c>
      <c r="G102" s="728" t="str">
        <f>IF(基本情報入力シート!H134="","",基本情報入力シート!H134)</f>
        <v/>
      </c>
      <c r="H102" s="728" t="str">
        <f>IF(基本情報入力シート!I134="","",基本情報入力シート!I134)</f>
        <v/>
      </c>
      <c r="I102" s="728" t="str">
        <f>IF(基本情報入力シート!J134="","",基本情報入力シート!J134)</f>
        <v/>
      </c>
      <c r="J102" s="728" t="str">
        <f>IF(基本情報入力シート!K134="","",基本情報入力シート!K134)</f>
        <v/>
      </c>
      <c r="K102" s="729" t="str">
        <f>IF(基本情報入力シート!L134="","",基本情報入力シート!L134)</f>
        <v/>
      </c>
      <c r="L102" s="726" t="str">
        <f>IF(基本情報入力シート!M134="","",基本情報入力シート!M134)</f>
        <v/>
      </c>
      <c r="M102" s="726" t="str">
        <f>IF(基本情報入力シート!R134="","",基本情報入力シート!R134)</f>
        <v/>
      </c>
      <c r="N102" s="726" t="str">
        <f>IF(基本情報入力シート!W134="","",基本情報入力シート!W134)</f>
        <v/>
      </c>
      <c r="O102" s="726" t="str">
        <f>IF(基本情報入力シート!X134="","",基本情報入力シート!X134)</f>
        <v/>
      </c>
      <c r="P102" s="730" t="str">
        <f>IF(基本情報入力シート!Y134="","",基本情報入力シート!Y134)</f>
        <v/>
      </c>
      <c r="Q102" s="731" t="str">
        <f>IF(基本情報入力シート!Z134="","",基本情報入力シート!Z134)</f>
        <v/>
      </c>
      <c r="R102" s="755" t="str">
        <f>IF(基本情報入力シート!AA134="","",基本情報入力シート!AA134)</f>
        <v/>
      </c>
      <c r="S102" s="171"/>
      <c r="T102" s="169"/>
      <c r="U102" s="756" t="str">
        <f>IF(P102="","",VLOOKUP(P102,数式用!$A$5:$I$28,MATCH(T102,数式用!$H$4:$I$4,0)+7,0))</f>
        <v/>
      </c>
      <c r="V102" s="173"/>
      <c r="W102" s="734" t="s">
        <v>257</v>
      </c>
      <c r="X102" s="170"/>
      <c r="Y102" s="735" t="s">
        <v>258</v>
      </c>
      <c r="Z102" s="170"/>
      <c r="AA102" s="735" t="s">
        <v>259</v>
      </c>
      <c r="AB102" s="170"/>
      <c r="AC102" s="735" t="s">
        <v>258</v>
      </c>
      <c r="AD102" s="170"/>
      <c r="AE102" s="735" t="s">
        <v>260</v>
      </c>
      <c r="AF102" s="736" t="s">
        <v>261</v>
      </c>
      <c r="AG102" s="737" t="str">
        <f t="shared" si="9"/>
        <v/>
      </c>
      <c r="AH102" s="738" t="s">
        <v>262</v>
      </c>
      <c r="AI102" s="739" t="str">
        <f t="shared" si="8"/>
        <v/>
      </c>
      <c r="AK102" s="757" t="str">
        <f t="shared" si="10"/>
        <v>○</v>
      </c>
      <c r="AL102" s="758" t="str">
        <f t="shared" si="11"/>
        <v/>
      </c>
      <c r="AM102" s="759"/>
      <c r="AN102" s="759"/>
      <c r="AO102" s="759"/>
      <c r="AP102" s="759"/>
      <c r="AQ102" s="759"/>
      <c r="AR102" s="759"/>
      <c r="AS102" s="759"/>
      <c r="AT102" s="759"/>
      <c r="AU102" s="760"/>
    </row>
    <row r="103" spans="1:47" ht="33" customHeight="1" thickBot="1">
      <c r="A103" s="726">
        <f t="shared" si="3"/>
        <v>92</v>
      </c>
      <c r="B103" s="727" t="str">
        <f>IF(基本情報入力シート!C135="","",基本情報入力シート!C135)</f>
        <v/>
      </c>
      <c r="C103" s="728" t="str">
        <f>IF(基本情報入力シート!D135="","",基本情報入力シート!D135)</f>
        <v/>
      </c>
      <c r="D103" s="728" t="str">
        <f>IF(基本情報入力シート!E135="","",基本情報入力シート!E135)</f>
        <v/>
      </c>
      <c r="E103" s="728" t="str">
        <f>IF(基本情報入力シート!F135="","",基本情報入力シート!F135)</f>
        <v/>
      </c>
      <c r="F103" s="728" t="str">
        <f>IF(基本情報入力シート!G135="","",基本情報入力シート!G135)</f>
        <v/>
      </c>
      <c r="G103" s="728" t="str">
        <f>IF(基本情報入力シート!H135="","",基本情報入力シート!H135)</f>
        <v/>
      </c>
      <c r="H103" s="728" t="str">
        <f>IF(基本情報入力シート!I135="","",基本情報入力シート!I135)</f>
        <v/>
      </c>
      <c r="I103" s="728" t="str">
        <f>IF(基本情報入力シート!J135="","",基本情報入力シート!J135)</f>
        <v/>
      </c>
      <c r="J103" s="728" t="str">
        <f>IF(基本情報入力シート!K135="","",基本情報入力シート!K135)</f>
        <v/>
      </c>
      <c r="K103" s="729" t="str">
        <f>IF(基本情報入力シート!L135="","",基本情報入力シート!L135)</f>
        <v/>
      </c>
      <c r="L103" s="726" t="str">
        <f>IF(基本情報入力シート!M135="","",基本情報入力シート!M135)</f>
        <v/>
      </c>
      <c r="M103" s="726" t="str">
        <f>IF(基本情報入力シート!R135="","",基本情報入力シート!R135)</f>
        <v/>
      </c>
      <c r="N103" s="726" t="str">
        <f>IF(基本情報入力シート!W135="","",基本情報入力シート!W135)</f>
        <v/>
      </c>
      <c r="O103" s="726" t="str">
        <f>IF(基本情報入力シート!X135="","",基本情報入力シート!X135)</f>
        <v/>
      </c>
      <c r="P103" s="730" t="str">
        <f>IF(基本情報入力シート!Y135="","",基本情報入力シート!Y135)</f>
        <v/>
      </c>
      <c r="Q103" s="731" t="str">
        <f>IF(基本情報入力シート!Z135="","",基本情報入力シート!Z135)</f>
        <v/>
      </c>
      <c r="R103" s="755" t="str">
        <f>IF(基本情報入力シート!AA135="","",基本情報入力シート!AA135)</f>
        <v/>
      </c>
      <c r="S103" s="171"/>
      <c r="T103" s="169"/>
      <c r="U103" s="756" t="str">
        <f>IF(P103="","",VLOOKUP(P103,数式用!$A$5:$I$28,MATCH(T103,数式用!$H$4:$I$4,0)+7,0))</f>
        <v/>
      </c>
      <c r="V103" s="173"/>
      <c r="W103" s="734" t="s">
        <v>257</v>
      </c>
      <c r="X103" s="170"/>
      <c r="Y103" s="735" t="s">
        <v>258</v>
      </c>
      <c r="Z103" s="170"/>
      <c r="AA103" s="735" t="s">
        <v>259</v>
      </c>
      <c r="AB103" s="170"/>
      <c r="AC103" s="735" t="s">
        <v>258</v>
      </c>
      <c r="AD103" s="170"/>
      <c r="AE103" s="735" t="s">
        <v>260</v>
      </c>
      <c r="AF103" s="736" t="s">
        <v>261</v>
      </c>
      <c r="AG103" s="737" t="str">
        <f t="shared" si="9"/>
        <v/>
      </c>
      <c r="AH103" s="738" t="s">
        <v>262</v>
      </c>
      <c r="AI103" s="739" t="str">
        <f t="shared" si="8"/>
        <v/>
      </c>
      <c r="AK103" s="757" t="str">
        <f t="shared" si="10"/>
        <v>○</v>
      </c>
      <c r="AL103" s="758" t="str">
        <f t="shared" si="11"/>
        <v/>
      </c>
      <c r="AM103" s="759"/>
      <c r="AN103" s="759"/>
      <c r="AO103" s="759"/>
      <c r="AP103" s="759"/>
      <c r="AQ103" s="759"/>
      <c r="AR103" s="759"/>
      <c r="AS103" s="759"/>
      <c r="AT103" s="759"/>
      <c r="AU103" s="760"/>
    </row>
    <row r="104" spans="1:47" ht="33" customHeight="1" thickBot="1">
      <c r="A104" s="726">
        <f t="shared" si="3"/>
        <v>93</v>
      </c>
      <c r="B104" s="727" t="str">
        <f>IF(基本情報入力シート!C136="","",基本情報入力シート!C136)</f>
        <v/>
      </c>
      <c r="C104" s="728" t="str">
        <f>IF(基本情報入力シート!D136="","",基本情報入力シート!D136)</f>
        <v/>
      </c>
      <c r="D104" s="728" t="str">
        <f>IF(基本情報入力シート!E136="","",基本情報入力シート!E136)</f>
        <v/>
      </c>
      <c r="E104" s="728" t="str">
        <f>IF(基本情報入力シート!F136="","",基本情報入力シート!F136)</f>
        <v/>
      </c>
      <c r="F104" s="728" t="str">
        <f>IF(基本情報入力シート!G136="","",基本情報入力シート!G136)</f>
        <v/>
      </c>
      <c r="G104" s="728" t="str">
        <f>IF(基本情報入力シート!H136="","",基本情報入力シート!H136)</f>
        <v/>
      </c>
      <c r="H104" s="728" t="str">
        <f>IF(基本情報入力シート!I136="","",基本情報入力シート!I136)</f>
        <v/>
      </c>
      <c r="I104" s="728" t="str">
        <f>IF(基本情報入力シート!J136="","",基本情報入力シート!J136)</f>
        <v/>
      </c>
      <c r="J104" s="728" t="str">
        <f>IF(基本情報入力シート!K136="","",基本情報入力シート!K136)</f>
        <v/>
      </c>
      <c r="K104" s="729" t="str">
        <f>IF(基本情報入力シート!L136="","",基本情報入力シート!L136)</f>
        <v/>
      </c>
      <c r="L104" s="726" t="str">
        <f>IF(基本情報入力シート!M136="","",基本情報入力シート!M136)</f>
        <v/>
      </c>
      <c r="M104" s="726" t="str">
        <f>IF(基本情報入力シート!R136="","",基本情報入力シート!R136)</f>
        <v/>
      </c>
      <c r="N104" s="726" t="str">
        <f>IF(基本情報入力シート!W136="","",基本情報入力シート!W136)</f>
        <v/>
      </c>
      <c r="O104" s="726" t="str">
        <f>IF(基本情報入力シート!X136="","",基本情報入力シート!X136)</f>
        <v/>
      </c>
      <c r="P104" s="730" t="str">
        <f>IF(基本情報入力シート!Y136="","",基本情報入力シート!Y136)</f>
        <v/>
      </c>
      <c r="Q104" s="731" t="str">
        <f>IF(基本情報入力シート!Z136="","",基本情報入力シート!Z136)</f>
        <v/>
      </c>
      <c r="R104" s="755" t="str">
        <f>IF(基本情報入力シート!AA136="","",基本情報入力シート!AA136)</f>
        <v/>
      </c>
      <c r="S104" s="171"/>
      <c r="T104" s="169"/>
      <c r="U104" s="756" t="str">
        <f>IF(P104="","",VLOOKUP(P104,数式用!$A$5:$I$28,MATCH(T104,数式用!$H$4:$I$4,0)+7,0))</f>
        <v/>
      </c>
      <c r="V104" s="173"/>
      <c r="W104" s="734" t="s">
        <v>257</v>
      </c>
      <c r="X104" s="170"/>
      <c r="Y104" s="735" t="s">
        <v>258</v>
      </c>
      <c r="Z104" s="170"/>
      <c r="AA104" s="735" t="s">
        <v>259</v>
      </c>
      <c r="AB104" s="170"/>
      <c r="AC104" s="735" t="s">
        <v>258</v>
      </c>
      <c r="AD104" s="170"/>
      <c r="AE104" s="735" t="s">
        <v>260</v>
      </c>
      <c r="AF104" s="736" t="s">
        <v>261</v>
      </c>
      <c r="AG104" s="737" t="str">
        <f t="shared" si="9"/>
        <v/>
      </c>
      <c r="AH104" s="738" t="s">
        <v>262</v>
      </c>
      <c r="AI104" s="739" t="str">
        <f t="shared" si="8"/>
        <v/>
      </c>
      <c r="AK104" s="757" t="str">
        <f t="shared" si="10"/>
        <v>○</v>
      </c>
      <c r="AL104" s="758" t="str">
        <f t="shared" si="11"/>
        <v/>
      </c>
      <c r="AM104" s="759"/>
      <c r="AN104" s="759"/>
      <c r="AO104" s="759"/>
      <c r="AP104" s="759"/>
      <c r="AQ104" s="759"/>
      <c r="AR104" s="759"/>
      <c r="AS104" s="759"/>
      <c r="AT104" s="759"/>
      <c r="AU104" s="760"/>
    </row>
    <row r="105" spans="1:47" ht="33" customHeight="1" thickBot="1">
      <c r="A105" s="726">
        <f t="shared" si="3"/>
        <v>94</v>
      </c>
      <c r="B105" s="727" t="str">
        <f>IF(基本情報入力シート!C137="","",基本情報入力シート!C137)</f>
        <v/>
      </c>
      <c r="C105" s="728" t="str">
        <f>IF(基本情報入力シート!D137="","",基本情報入力シート!D137)</f>
        <v/>
      </c>
      <c r="D105" s="728" t="str">
        <f>IF(基本情報入力シート!E137="","",基本情報入力シート!E137)</f>
        <v/>
      </c>
      <c r="E105" s="728" t="str">
        <f>IF(基本情報入力シート!F137="","",基本情報入力シート!F137)</f>
        <v/>
      </c>
      <c r="F105" s="728" t="str">
        <f>IF(基本情報入力シート!G137="","",基本情報入力シート!G137)</f>
        <v/>
      </c>
      <c r="G105" s="728" t="str">
        <f>IF(基本情報入力シート!H137="","",基本情報入力シート!H137)</f>
        <v/>
      </c>
      <c r="H105" s="728" t="str">
        <f>IF(基本情報入力シート!I137="","",基本情報入力シート!I137)</f>
        <v/>
      </c>
      <c r="I105" s="728" t="str">
        <f>IF(基本情報入力シート!J137="","",基本情報入力シート!J137)</f>
        <v/>
      </c>
      <c r="J105" s="728" t="str">
        <f>IF(基本情報入力シート!K137="","",基本情報入力シート!K137)</f>
        <v/>
      </c>
      <c r="K105" s="729" t="str">
        <f>IF(基本情報入力シート!L137="","",基本情報入力シート!L137)</f>
        <v/>
      </c>
      <c r="L105" s="726" t="str">
        <f>IF(基本情報入力シート!M137="","",基本情報入力シート!M137)</f>
        <v/>
      </c>
      <c r="M105" s="726" t="str">
        <f>IF(基本情報入力シート!R137="","",基本情報入力シート!R137)</f>
        <v/>
      </c>
      <c r="N105" s="726" t="str">
        <f>IF(基本情報入力シート!W137="","",基本情報入力シート!W137)</f>
        <v/>
      </c>
      <c r="O105" s="726" t="str">
        <f>IF(基本情報入力シート!X137="","",基本情報入力シート!X137)</f>
        <v/>
      </c>
      <c r="P105" s="730" t="str">
        <f>IF(基本情報入力シート!Y137="","",基本情報入力シート!Y137)</f>
        <v/>
      </c>
      <c r="Q105" s="731" t="str">
        <f>IF(基本情報入力シート!Z137="","",基本情報入力シート!Z137)</f>
        <v/>
      </c>
      <c r="R105" s="755" t="str">
        <f>IF(基本情報入力シート!AA137="","",基本情報入力シート!AA137)</f>
        <v/>
      </c>
      <c r="S105" s="171"/>
      <c r="T105" s="169"/>
      <c r="U105" s="756" t="str">
        <f>IF(P105="","",VLOOKUP(P105,数式用!$A$5:$I$28,MATCH(T105,数式用!$H$4:$I$4,0)+7,0))</f>
        <v/>
      </c>
      <c r="V105" s="173"/>
      <c r="W105" s="734" t="s">
        <v>257</v>
      </c>
      <c r="X105" s="170"/>
      <c r="Y105" s="735" t="s">
        <v>258</v>
      </c>
      <c r="Z105" s="170"/>
      <c r="AA105" s="735" t="s">
        <v>259</v>
      </c>
      <c r="AB105" s="170"/>
      <c r="AC105" s="735" t="s">
        <v>258</v>
      </c>
      <c r="AD105" s="170"/>
      <c r="AE105" s="735" t="s">
        <v>260</v>
      </c>
      <c r="AF105" s="736" t="s">
        <v>261</v>
      </c>
      <c r="AG105" s="737" t="str">
        <f t="shared" si="9"/>
        <v/>
      </c>
      <c r="AH105" s="738" t="s">
        <v>262</v>
      </c>
      <c r="AI105" s="739" t="str">
        <f t="shared" si="8"/>
        <v/>
      </c>
      <c r="AK105" s="757" t="str">
        <f t="shared" si="10"/>
        <v>○</v>
      </c>
      <c r="AL105" s="758" t="str">
        <f t="shared" si="11"/>
        <v/>
      </c>
      <c r="AM105" s="759"/>
      <c r="AN105" s="759"/>
      <c r="AO105" s="759"/>
      <c r="AP105" s="759"/>
      <c r="AQ105" s="759"/>
      <c r="AR105" s="759"/>
      <c r="AS105" s="759"/>
      <c r="AT105" s="759"/>
      <c r="AU105" s="760"/>
    </row>
    <row r="106" spans="1:47" ht="33" customHeight="1" thickBot="1">
      <c r="A106" s="726">
        <f t="shared" si="3"/>
        <v>95</v>
      </c>
      <c r="B106" s="727" t="str">
        <f>IF(基本情報入力シート!C138="","",基本情報入力シート!C138)</f>
        <v/>
      </c>
      <c r="C106" s="728" t="str">
        <f>IF(基本情報入力シート!D138="","",基本情報入力シート!D138)</f>
        <v/>
      </c>
      <c r="D106" s="728" t="str">
        <f>IF(基本情報入力シート!E138="","",基本情報入力シート!E138)</f>
        <v/>
      </c>
      <c r="E106" s="728" t="str">
        <f>IF(基本情報入力シート!F138="","",基本情報入力シート!F138)</f>
        <v/>
      </c>
      <c r="F106" s="728" t="str">
        <f>IF(基本情報入力シート!G138="","",基本情報入力シート!G138)</f>
        <v/>
      </c>
      <c r="G106" s="728" t="str">
        <f>IF(基本情報入力シート!H138="","",基本情報入力シート!H138)</f>
        <v/>
      </c>
      <c r="H106" s="728" t="str">
        <f>IF(基本情報入力シート!I138="","",基本情報入力シート!I138)</f>
        <v/>
      </c>
      <c r="I106" s="728" t="str">
        <f>IF(基本情報入力シート!J138="","",基本情報入力シート!J138)</f>
        <v/>
      </c>
      <c r="J106" s="728" t="str">
        <f>IF(基本情報入力シート!K138="","",基本情報入力シート!K138)</f>
        <v/>
      </c>
      <c r="K106" s="729" t="str">
        <f>IF(基本情報入力シート!L138="","",基本情報入力シート!L138)</f>
        <v/>
      </c>
      <c r="L106" s="726" t="str">
        <f>IF(基本情報入力シート!M138="","",基本情報入力シート!M138)</f>
        <v/>
      </c>
      <c r="M106" s="726" t="str">
        <f>IF(基本情報入力シート!R138="","",基本情報入力シート!R138)</f>
        <v/>
      </c>
      <c r="N106" s="726" t="str">
        <f>IF(基本情報入力シート!W138="","",基本情報入力シート!W138)</f>
        <v/>
      </c>
      <c r="O106" s="726" t="str">
        <f>IF(基本情報入力シート!X138="","",基本情報入力シート!X138)</f>
        <v/>
      </c>
      <c r="P106" s="730" t="str">
        <f>IF(基本情報入力シート!Y138="","",基本情報入力シート!Y138)</f>
        <v/>
      </c>
      <c r="Q106" s="731" t="str">
        <f>IF(基本情報入力シート!Z138="","",基本情報入力シート!Z138)</f>
        <v/>
      </c>
      <c r="R106" s="755" t="str">
        <f>IF(基本情報入力シート!AA138="","",基本情報入力シート!AA138)</f>
        <v/>
      </c>
      <c r="S106" s="171"/>
      <c r="T106" s="169"/>
      <c r="U106" s="756" t="str">
        <f>IF(P106="","",VLOOKUP(P106,数式用!$A$5:$I$28,MATCH(T106,数式用!$H$4:$I$4,0)+7,0))</f>
        <v/>
      </c>
      <c r="V106" s="173"/>
      <c r="W106" s="734" t="s">
        <v>257</v>
      </c>
      <c r="X106" s="170"/>
      <c r="Y106" s="735" t="s">
        <v>258</v>
      </c>
      <c r="Z106" s="170"/>
      <c r="AA106" s="735" t="s">
        <v>259</v>
      </c>
      <c r="AB106" s="170"/>
      <c r="AC106" s="735" t="s">
        <v>258</v>
      </c>
      <c r="AD106" s="170"/>
      <c r="AE106" s="735" t="s">
        <v>260</v>
      </c>
      <c r="AF106" s="736" t="s">
        <v>261</v>
      </c>
      <c r="AG106" s="737" t="str">
        <f t="shared" si="9"/>
        <v/>
      </c>
      <c r="AH106" s="738" t="s">
        <v>262</v>
      </c>
      <c r="AI106" s="739" t="str">
        <f t="shared" si="8"/>
        <v/>
      </c>
      <c r="AK106" s="757" t="str">
        <f t="shared" si="10"/>
        <v>○</v>
      </c>
      <c r="AL106" s="758" t="str">
        <f t="shared" si="11"/>
        <v/>
      </c>
      <c r="AM106" s="759"/>
      <c r="AN106" s="759"/>
      <c r="AO106" s="759"/>
      <c r="AP106" s="759"/>
      <c r="AQ106" s="759"/>
      <c r="AR106" s="759"/>
      <c r="AS106" s="759"/>
      <c r="AT106" s="759"/>
      <c r="AU106" s="760"/>
    </row>
    <row r="107" spans="1:47" ht="33" customHeight="1" thickBot="1">
      <c r="A107" s="726">
        <f t="shared" si="3"/>
        <v>96</v>
      </c>
      <c r="B107" s="727" t="str">
        <f>IF(基本情報入力シート!C139="","",基本情報入力シート!C139)</f>
        <v/>
      </c>
      <c r="C107" s="728" t="str">
        <f>IF(基本情報入力シート!D139="","",基本情報入力シート!D139)</f>
        <v/>
      </c>
      <c r="D107" s="728" t="str">
        <f>IF(基本情報入力シート!E139="","",基本情報入力シート!E139)</f>
        <v/>
      </c>
      <c r="E107" s="728" t="str">
        <f>IF(基本情報入力シート!F139="","",基本情報入力シート!F139)</f>
        <v/>
      </c>
      <c r="F107" s="728" t="str">
        <f>IF(基本情報入力シート!G139="","",基本情報入力シート!G139)</f>
        <v/>
      </c>
      <c r="G107" s="728" t="str">
        <f>IF(基本情報入力シート!H139="","",基本情報入力シート!H139)</f>
        <v/>
      </c>
      <c r="H107" s="728" t="str">
        <f>IF(基本情報入力シート!I139="","",基本情報入力シート!I139)</f>
        <v/>
      </c>
      <c r="I107" s="728" t="str">
        <f>IF(基本情報入力シート!J139="","",基本情報入力シート!J139)</f>
        <v/>
      </c>
      <c r="J107" s="728" t="str">
        <f>IF(基本情報入力シート!K139="","",基本情報入力シート!K139)</f>
        <v/>
      </c>
      <c r="K107" s="729" t="str">
        <f>IF(基本情報入力シート!L139="","",基本情報入力シート!L139)</f>
        <v/>
      </c>
      <c r="L107" s="726" t="str">
        <f>IF(基本情報入力シート!M139="","",基本情報入力シート!M139)</f>
        <v/>
      </c>
      <c r="M107" s="726" t="str">
        <f>IF(基本情報入力シート!R139="","",基本情報入力シート!R139)</f>
        <v/>
      </c>
      <c r="N107" s="726" t="str">
        <f>IF(基本情報入力シート!W139="","",基本情報入力シート!W139)</f>
        <v/>
      </c>
      <c r="O107" s="726" t="str">
        <f>IF(基本情報入力シート!X139="","",基本情報入力シート!X139)</f>
        <v/>
      </c>
      <c r="P107" s="730" t="str">
        <f>IF(基本情報入力シート!Y139="","",基本情報入力シート!Y139)</f>
        <v/>
      </c>
      <c r="Q107" s="731" t="str">
        <f>IF(基本情報入力シート!Z139="","",基本情報入力シート!Z139)</f>
        <v/>
      </c>
      <c r="R107" s="755" t="str">
        <f>IF(基本情報入力シート!AA139="","",基本情報入力シート!AA139)</f>
        <v/>
      </c>
      <c r="S107" s="171"/>
      <c r="T107" s="169"/>
      <c r="U107" s="756" t="str">
        <f>IF(P107="","",VLOOKUP(P107,数式用!$A$5:$I$28,MATCH(T107,数式用!$H$4:$I$4,0)+7,0))</f>
        <v/>
      </c>
      <c r="V107" s="173"/>
      <c r="W107" s="734" t="s">
        <v>257</v>
      </c>
      <c r="X107" s="170"/>
      <c r="Y107" s="735" t="s">
        <v>258</v>
      </c>
      <c r="Z107" s="170"/>
      <c r="AA107" s="735" t="s">
        <v>259</v>
      </c>
      <c r="AB107" s="170"/>
      <c r="AC107" s="735" t="s">
        <v>258</v>
      </c>
      <c r="AD107" s="170"/>
      <c r="AE107" s="735" t="s">
        <v>260</v>
      </c>
      <c r="AF107" s="736" t="s">
        <v>261</v>
      </c>
      <c r="AG107" s="737" t="str">
        <f t="shared" si="9"/>
        <v/>
      </c>
      <c r="AH107" s="738" t="s">
        <v>262</v>
      </c>
      <c r="AI107" s="739" t="str">
        <f t="shared" si="8"/>
        <v/>
      </c>
      <c r="AK107" s="757" t="str">
        <f t="shared" si="10"/>
        <v>○</v>
      </c>
      <c r="AL107" s="758" t="str">
        <f t="shared" si="11"/>
        <v/>
      </c>
      <c r="AM107" s="759"/>
      <c r="AN107" s="759"/>
      <c r="AO107" s="759"/>
      <c r="AP107" s="759"/>
      <c r="AQ107" s="759"/>
      <c r="AR107" s="759"/>
      <c r="AS107" s="759"/>
      <c r="AT107" s="759"/>
      <c r="AU107" s="760"/>
    </row>
    <row r="108" spans="1:47" ht="33" customHeight="1" thickBot="1">
      <c r="A108" s="726">
        <f t="shared" si="3"/>
        <v>97</v>
      </c>
      <c r="B108" s="727" t="str">
        <f>IF(基本情報入力シート!C140="","",基本情報入力シート!C140)</f>
        <v/>
      </c>
      <c r="C108" s="728" t="str">
        <f>IF(基本情報入力シート!D140="","",基本情報入力シート!D140)</f>
        <v/>
      </c>
      <c r="D108" s="728" t="str">
        <f>IF(基本情報入力シート!E140="","",基本情報入力シート!E140)</f>
        <v/>
      </c>
      <c r="E108" s="728" t="str">
        <f>IF(基本情報入力シート!F140="","",基本情報入力シート!F140)</f>
        <v/>
      </c>
      <c r="F108" s="728" t="str">
        <f>IF(基本情報入力シート!G140="","",基本情報入力シート!G140)</f>
        <v/>
      </c>
      <c r="G108" s="728" t="str">
        <f>IF(基本情報入力シート!H140="","",基本情報入力シート!H140)</f>
        <v/>
      </c>
      <c r="H108" s="728" t="str">
        <f>IF(基本情報入力シート!I140="","",基本情報入力シート!I140)</f>
        <v/>
      </c>
      <c r="I108" s="728" t="str">
        <f>IF(基本情報入力シート!J140="","",基本情報入力シート!J140)</f>
        <v/>
      </c>
      <c r="J108" s="728" t="str">
        <f>IF(基本情報入力シート!K140="","",基本情報入力シート!K140)</f>
        <v/>
      </c>
      <c r="K108" s="729" t="str">
        <f>IF(基本情報入力シート!L140="","",基本情報入力シート!L140)</f>
        <v/>
      </c>
      <c r="L108" s="726" t="str">
        <f>IF(基本情報入力シート!M140="","",基本情報入力シート!M140)</f>
        <v/>
      </c>
      <c r="M108" s="726" t="str">
        <f>IF(基本情報入力シート!R140="","",基本情報入力シート!R140)</f>
        <v/>
      </c>
      <c r="N108" s="726" t="str">
        <f>IF(基本情報入力シート!W140="","",基本情報入力シート!W140)</f>
        <v/>
      </c>
      <c r="O108" s="726" t="str">
        <f>IF(基本情報入力シート!X140="","",基本情報入力シート!X140)</f>
        <v/>
      </c>
      <c r="P108" s="730" t="str">
        <f>IF(基本情報入力シート!Y140="","",基本情報入力シート!Y140)</f>
        <v/>
      </c>
      <c r="Q108" s="731" t="str">
        <f>IF(基本情報入力シート!Z140="","",基本情報入力シート!Z140)</f>
        <v/>
      </c>
      <c r="R108" s="755" t="str">
        <f>IF(基本情報入力シート!AA140="","",基本情報入力シート!AA140)</f>
        <v/>
      </c>
      <c r="S108" s="171"/>
      <c r="T108" s="169"/>
      <c r="U108" s="756" t="str">
        <f>IF(P108="","",VLOOKUP(P108,数式用!$A$5:$I$28,MATCH(T108,数式用!$H$4:$I$4,0)+7,0))</f>
        <v/>
      </c>
      <c r="V108" s="173"/>
      <c r="W108" s="734" t="s">
        <v>257</v>
      </c>
      <c r="X108" s="170"/>
      <c r="Y108" s="735" t="s">
        <v>258</v>
      </c>
      <c r="Z108" s="170"/>
      <c r="AA108" s="735" t="s">
        <v>259</v>
      </c>
      <c r="AB108" s="170"/>
      <c r="AC108" s="735" t="s">
        <v>258</v>
      </c>
      <c r="AD108" s="170"/>
      <c r="AE108" s="735" t="s">
        <v>260</v>
      </c>
      <c r="AF108" s="736" t="s">
        <v>261</v>
      </c>
      <c r="AG108" s="737" t="str">
        <f t="shared" si="9"/>
        <v/>
      </c>
      <c r="AH108" s="738" t="s">
        <v>262</v>
      </c>
      <c r="AI108" s="739" t="str">
        <f t="shared" si="8"/>
        <v/>
      </c>
      <c r="AK108" s="757" t="str">
        <f t="shared" si="10"/>
        <v>○</v>
      </c>
      <c r="AL108" s="758" t="str">
        <f t="shared" si="11"/>
        <v/>
      </c>
      <c r="AM108" s="759"/>
      <c r="AN108" s="759"/>
      <c r="AO108" s="759"/>
      <c r="AP108" s="759"/>
      <c r="AQ108" s="759"/>
      <c r="AR108" s="759"/>
      <c r="AS108" s="759"/>
      <c r="AT108" s="759"/>
      <c r="AU108" s="760"/>
    </row>
    <row r="109" spans="1:47" ht="33" customHeight="1" thickBot="1">
      <c r="A109" s="726">
        <f t="shared" si="3"/>
        <v>98</v>
      </c>
      <c r="B109" s="727" t="str">
        <f>IF(基本情報入力シート!C141="","",基本情報入力シート!C141)</f>
        <v/>
      </c>
      <c r="C109" s="728" t="str">
        <f>IF(基本情報入力シート!D141="","",基本情報入力シート!D141)</f>
        <v/>
      </c>
      <c r="D109" s="728" t="str">
        <f>IF(基本情報入力シート!E141="","",基本情報入力シート!E141)</f>
        <v/>
      </c>
      <c r="E109" s="728" t="str">
        <f>IF(基本情報入力シート!F141="","",基本情報入力シート!F141)</f>
        <v/>
      </c>
      <c r="F109" s="728" t="str">
        <f>IF(基本情報入力シート!G141="","",基本情報入力シート!G141)</f>
        <v/>
      </c>
      <c r="G109" s="728" t="str">
        <f>IF(基本情報入力シート!H141="","",基本情報入力シート!H141)</f>
        <v/>
      </c>
      <c r="H109" s="728" t="str">
        <f>IF(基本情報入力シート!I141="","",基本情報入力シート!I141)</f>
        <v/>
      </c>
      <c r="I109" s="728" t="str">
        <f>IF(基本情報入力シート!J141="","",基本情報入力シート!J141)</f>
        <v/>
      </c>
      <c r="J109" s="728" t="str">
        <f>IF(基本情報入力シート!K141="","",基本情報入力シート!K141)</f>
        <v/>
      </c>
      <c r="K109" s="729" t="str">
        <f>IF(基本情報入力シート!L141="","",基本情報入力シート!L141)</f>
        <v/>
      </c>
      <c r="L109" s="726" t="str">
        <f>IF(基本情報入力シート!M141="","",基本情報入力シート!M141)</f>
        <v/>
      </c>
      <c r="M109" s="726" t="str">
        <f>IF(基本情報入力シート!R141="","",基本情報入力シート!R141)</f>
        <v/>
      </c>
      <c r="N109" s="726" t="str">
        <f>IF(基本情報入力シート!W141="","",基本情報入力シート!W141)</f>
        <v/>
      </c>
      <c r="O109" s="726" t="str">
        <f>IF(基本情報入力シート!X141="","",基本情報入力シート!X141)</f>
        <v/>
      </c>
      <c r="P109" s="730" t="str">
        <f>IF(基本情報入力シート!Y141="","",基本情報入力シート!Y141)</f>
        <v/>
      </c>
      <c r="Q109" s="731" t="str">
        <f>IF(基本情報入力シート!Z141="","",基本情報入力シート!Z141)</f>
        <v/>
      </c>
      <c r="R109" s="755" t="str">
        <f>IF(基本情報入力シート!AA141="","",基本情報入力シート!AA141)</f>
        <v/>
      </c>
      <c r="S109" s="171"/>
      <c r="T109" s="169"/>
      <c r="U109" s="756" t="str">
        <f>IF(P109="","",VLOOKUP(P109,数式用!$A$5:$I$28,MATCH(T109,数式用!$H$4:$I$4,0)+7,0))</f>
        <v/>
      </c>
      <c r="V109" s="173"/>
      <c r="W109" s="734" t="s">
        <v>257</v>
      </c>
      <c r="X109" s="170"/>
      <c r="Y109" s="735" t="s">
        <v>258</v>
      </c>
      <c r="Z109" s="170"/>
      <c r="AA109" s="735" t="s">
        <v>259</v>
      </c>
      <c r="AB109" s="170"/>
      <c r="AC109" s="735" t="s">
        <v>258</v>
      </c>
      <c r="AD109" s="170"/>
      <c r="AE109" s="735" t="s">
        <v>260</v>
      </c>
      <c r="AF109" s="736" t="s">
        <v>261</v>
      </c>
      <c r="AG109" s="737" t="str">
        <f t="shared" si="9"/>
        <v/>
      </c>
      <c r="AH109" s="738" t="s">
        <v>262</v>
      </c>
      <c r="AI109" s="739" t="str">
        <f t="shared" si="8"/>
        <v/>
      </c>
      <c r="AK109" s="757" t="str">
        <f t="shared" si="10"/>
        <v>○</v>
      </c>
      <c r="AL109" s="758" t="str">
        <f t="shared" si="11"/>
        <v/>
      </c>
      <c r="AM109" s="759"/>
      <c r="AN109" s="759"/>
      <c r="AO109" s="759"/>
      <c r="AP109" s="759"/>
      <c r="AQ109" s="759"/>
      <c r="AR109" s="759"/>
      <c r="AS109" s="759"/>
      <c r="AT109" s="759"/>
      <c r="AU109" s="760"/>
    </row>
    <row r="110" spans="1:47" ht="33" customHeight="1" thickBot="1">
      <c r="A110" s="726">
        <f t="shared" si="3"/>
        <v>99</v>
      </c>
      <c r="B110" s="727" t="str">
        <f>IF(基本情報入力シート!C142="","",基本情報入力シート!C142)</f>
        <v/>
      </c>
      <c r="C110" s="728" t="str">
        <f>IF(基本情報入力シート!D142="","",基本情報入力シート!D142)</f>
        <v/>
      </c>
      <c r="D110" s="728" t="str">
        <f>IF(基本情報入力シート!E142="","",基本情報入力シート!E142)</f>
        <v/>
      </c>
      <c r="E110" s="728" t="str">
        <f>IF(基本情報入力シート!F142="","",基本情報入力シート!F142)</f>
        <v/>
      </c>
      <c r="F110" s="728" t="str">
        <f>IF(基本情報入力シート!G142="","",基本情報入力シート!G142)</f>
        <v/>
      </c>
      <c r="G110" s="728" t="str">
        <f>IF(基本情報入力シート!H142="","",基本情報入力シート!H142)</f>
        <v/>
      </c>
      <c r="H110" s="728" t="str">
        <f>IF(基本情報入力シート!I142="","",基本情報入力シート!I142)</f>
        <v/>
      </c>
      <c r="I110" s="728" t="str">
        <f>IF(基本情報入力シート!J142="","",基本情報入力シート!J142)</f>
        <v/>
      </c>
      <c r="J110" s="728" t="str">
        <f>IF(基本情報入力シート!K142="","",基本情報入力シート!K142)</f>
        <v/>
      </c>
      <c r="K110" s="729" t="str">
        <f>IF(基本情報入力シート!L142="","",基本情報入力シート!L142)</f>
        <v/>
      </c>
      <c r="L110" s="726" t="str">
        <f>IF(基本情報入力シート!M142="","",基本情報入力シート!M142)</f>
        <v/>
      </c>
      <c r="M110" s="726" t="str">
        <f>IF(基本情報入力シート!R142="","",基本情報入力シート!R142)</f>
        <v/>
      </c>
      <c r="N110" s="726" t="str">
        <f>IF(基本情報入力シート!W142="","",基本情報入力シート!W142)</f>
        <v/>
      </c>
      <c r="O110" s="726" t="str">
        <f>IF(基本情報入力シート!X142="","",基本情報入力シート!X142)</f>
        <v/>
      </c>
      <c r="P110" s="730" t="str">
        <f>IF(基本情報入力シート!Y142="","",基本情報入力シート!Y142)</f>
        <v/>
      </c>
      <c r="Q110" s="731" t="str">
        <f>IF(基本情報入力シート!Z142="","",基本情報入力シート!Z142)</f>
        <v/>
      </c>
      <c r="R110" s="755" t="str">
        <f>IF(基本情報入力シート!AA142="","",基本情報入力シート!AA142)</f>
        <v/>
      </c>
      <c r="S110" s="171"/>
      <c r="T110" s="169"/>
      <c r="U110" s="756" t="str">
        <f>IF(P110="","",VLOOKUP(P110,数式用!$A$5:$I$28,MATCH(T110,数式用!$H$4:$I$4,0)+7,0))</f>
        <v/>
      </c>
      <c r="V110" s="173"/>
      <c r="W110" s="734" t="s">
        <v>257</v>
      </c>
      <c r="X110" s="170"/>
      <c r="Y110" s="735" t="s">
        <v>258</v>
      </c>
      <c r="Z110" s="170"/>
      <c r="AA110" s="735" t="s">
        <v>259</v>
      </c>
      <c r="AB110" s="170"/>
      <c r="AC110" s="735" t="s">
        <v>258</v>
      </c>
      <c r="AD110" s="170"/>
      <c r="AE110" s="735" t="s">
        <v>260</v>
      </c>
      <c r="AF110" s="736" t="s">
        <v>261</v>
      </c>
      <c r="AG110" s="737" t="str">
        <f t="shared" si="9"/>
        <v/>
      </c>
      <c r="AH110" s="738" t="s">
        <v>262</v>
      </c>
      <c r="AI110" s="739" t="str">
        <f t="shared" si="8"/>
        <v/>
      </c>
      <c r="AK110" s="757" t="str">
        <f t="shared" si="10"/>
        <v>○</v>
      </c>
      <c r="AL110" s="758" t="str">
        <f t="shared" si="11"/>
        <v/>
      </c>
      <c r="AM110" s="759"/>
      <c r="AN110" s="759"/>
      <c r="AO110" s="759"/>
      <c r="AP110" s="759"/>
      <c r="AQ110" s="759"/>
      <c r="AR110" s="759"/>
      <c r="AS110" s="759"/>
      <c r="AT110" s="759"/>
      <c r="AU110" s="760"/>
    </row>
    <row r="111" spans="1:47" ht="33" customHeight="1" thickBot="1">
      <c r="A111" s="726">
        <f t="shared" si="3"/>
        <v>100</v>
      </c>
      <c r="B111" s="727" t="str">
        <f>IF(基本情報入力シート!C143="","",基本情報入力シート!C143)</f>
        <v/>
      </c>
      <c r="C111" s="728" t="str">
        <f>IF(基本情報入力シート!D143="","",基本情報入力シート!D143)</f>
        <v/>
      </c>
      <c r="D111" s="728" t="str">
        <f>IF(基本情報入力シート!E143="","",基本情報入力シート!E143)</f>
        <v/>
      </c>
      <c r="E111" s="728" t="str">
        <f>IF(基本情報入力シート!F143="","",基本情報入力シート!F143)</f>
        <v/>
      </c>
      <c r="F111" s="728" t="str">
        <f>IF(基本情報入力シート!G143="","",基本情報入力シート!G143)</f>
        <v/>
      </c>
      <c r="G111" s="728" t="str">
        <f>IF(基本情報入力シート!H143="","",基本情報入力シート!H143)</f>
        <v/>
      </c>
      <c r="H111" s="728" t="str">
        <f>IF(基本情報入力シート!I143="","",基本情報入力シート!I143)</f>
        <v/>
      </c>
      <c r="I111" s="728" t="str">
        <f>IF(基本情報入力シート!J143="","",基本情報入力シート!J143)</f>
        <v/>
      </c>
      <c r="J111" s="728" t="str">
        <f>IF(基本情報入力シート!K143="","",基本情報入力シート!K143)</f>
        <v/>
      </c>
      <c r="K111" s="729" t="str">
        <f>IF(基本情報入力シート!L143="","",基本情報入力シート!L143)</f>
        <v/>
      </c>
      <c r="L111" s="726" t="str">
        <f>IF(基本情報入力シート!M143="","",基本情報入力シート!M143)</f>
        <v/>
      </c>
      <c r="M111" s="726" t="str">
        <f>IF(基本情報入力シート!R143="","",基本情報入力シート!R143)</f>
        <v/>
      </c>
      <c r="N111" s="726" t="str">
        <f>IF(基本情報入力シート!W143="","",基本情報入力シート!W143)</f>
        <v/>
      </c>
      <c r="O111" s="726" t="str">
        <f>IF(基本情報入力シート!X143="","",基本情報入力シート!X143)</f>
        <v/>
      </c>
      <c r="P111" s="730" t="str">
        <f>IF(基本情報入力シート!Y143="","",基本情報入力シート!Y143)</f>
        <v/>
      </c>
      <c r="Q111" s="731" t="str">
        <f>IF(基本情報入力シート!Z143="","",基本情報入力シート!Z143)</f>
        <v/>
      </c>
      <c r="R111" s="755" t="str">
        <f>IF(基本情報入力シート!AA143="","",基本情報入力シート!AA143)</f>
        <v/>
      </c>
      <c r="S111" s="176"/>
      <c r="T111" s="172"/>
      <c r="U111" s="761" t="str">
        <f>IF(P111="","",VLOOKUP(P111,数式用!$A$5:$I$28,MATCH(T111,数式用!$H$4:$I$4,0)+7,0))</f>
        <v/>
      </c>
      <c r="V111" s="174"/>
      <c r="W111" s="762" t="s">
        <v>257</v>
      </c>
      <c r="X111" s="175"/>
      <c r="Y111" s="763" t="s">
        <v>258</v>
      </c>
      <c r="Z111" s="175"/>
      <c r="AA111" s="763" t="s">
        <v>259</v>
      </c>
      <c r="AB111" s="175"/>
      <c r="AC111" s="763" t="s">
        <v>258</v>
      </c>
      <c r="AD111" s="175"/>
      <c r="AE111" s="763" t="s">
        <v>260</v>
      </c>
      <c r="AF111" s="764" t="s">
        <v>261</v>
      </c>
      <c r="AG111" s="765" t="str">
        <f t="shared" si="9"/>
        <v/>
      </c>
      <c r="AH111" s="766" t="s">
        <v>262</v>
      </c>
      <c r="AI111" s="767" t="str">
        <f t="shared" si="8"/>
        <v/>
      </c>
      <c r="AK111" s="757" t="str">
        <f t="shared" si="10"/>
        <v>○</v>
      </c>
      <c r="AL111" s="758" t="str">
        <f t="shared" si="11"/>
        <v/>
      </c>
      <c r="AM111" s="759"/>
      <c r="AN111" s="759"/>
      <c r="AO111" s="759"/>
      <c r="AP111" s="759"/>
      <c r="AQ111" s="759"/>
      <c r="AR111" s="759"/>
      <c r="AS111" s="759"/>
      <c r="AT111" s="759"/>
      <c r="AU111" s="760"/>
    </row>
    <row r="112" spans="1:47" ht="10.5" customHeight="1"/>
    <row r="113" spans="35:35" ht="20.25" customHeight="1">
      <c r="AI113" s="768"/>
    </row>
    <row r="114" spans="35:35" ht="20.25" customHeight="1">
      <c r="AI114" s="769"/>
    </row>
    <row r="115" spans="35:35" ht="21" customHeight="1"/>
  </sheetData>
  <sheetProtection algorithmName="SHA-512" hashValue="k3f3+dCfks+PpReJZ3YS7aClBrTDFdU68ssvXPxGMHG6hXN3eZ/SWAwmFYNXdvfMnLtjczAcKaqTOx3UFfKoTg==" saltValue="/jkDe23Vq2nIr5iB54mgpQ==" spinCount="100000" sheet="1" objects="1" scenarios="1" formatCells="0" formatColumns="0" formatRows="0" insertRows="0" deleteRows="0" autoFilter="0"/>
  <autoFilter ref="L11:AI11"/>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phoneticPr fontId="8"/>
  <dataValidations count="5">
    <dataValidation imeMode="hiragana" allowBlank="1" showInputMessage="1" showErrorMessage="1" sqref="AI114"/>
    <dataValidation imeMode="halfAlpha" allowBlank="1" showInputMessage="1" showErrorMessage="1" sqref="AD12:AD111 Z12:Z111 X12:X111 AB12:AB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 type="custom" imeMode="halfAlpha" showInputMessage="1" showErrorMessage="1" error="自動計算のため、手入力できません！" sqref="B12:R111 U12:U111 AG12:AG111 AI12:AI111">
      <formula1>XES26&lt;&gt;""</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268"/>
  <sheetViews>
    <sheetView view="pageBreakPreview" zoomScale="85" zoomScaleNormal="120" zoomScaleSheetLayoutView="85" workbookViewId="0">
      <selection activeCell="N1" sqref="N1:U2"/>
    </sheetView>
  </sheetViews>
  <sheetFormatPr defaultColWidth="9" defaultRowHeight="13.5"/>
  <cols>
    <col min="1" max="1" width="2.5" style="316" customWidth="1"/>
    <col min="2" max="6" width="2.75" style="316" customWidth="1"/>
    <col min="7" max="35" width="2.5" style="316" customWidth="1"/>
    <col min="36" max="36" width="2.5" style="352" customWidth="1"/>
    <col min="37" max="37" width="4.125" style="316" customWidth="1"/>
    <col min="38" max="43" width="9.25" style="316" customWidth="1"/>
    <col min="44" max="44" width="9.75" style="316" bestFit="1" customWidth="1"/>
    <col min="45" max="16384" width="9" style="316"/>
  </cols>
  <sheetData>
    <row r="1" spans="1:46" ht="14.25" customHeight="1">
      <c r="A1" s="314" t="s">
        <v>265</v>
      </c>
      <c r="B1" s="315"/>
      <c r="C1" s="315"/>
      <c r="D1" s="315"/>
      <c r="E1" s="315"/>
      <c r="F1" s="315"/>
      <c r="G1" s="315"/>
      <c r="H1" s="315"/>
      <c r="I1" s="315"/>
      <c r="J1" s="315"/>
      <c r="K1" s="315"/>
      <c r="L1" s="315"/>
      <c r="M1" s="315"/>
      <c r="N1" s="954"/>
      <c r="O1" s="955"/>
      <c r="P1" s="955"/>
      <c r="Q1" s="955"/>
      <c r="R1" s="955"/>
      <c r="S1" s="955"/>
      <c r="T1" s="955"/>
      <c r="U1" s="955"/>
      <c r="V1" s="315"/>
      <c r="W1" s="315"/>
      <c r="X1" s="315"/>
      <c r="Y1" s="1123" t="s">
        <v>170</v>
      </c>
      <c r="Z1" s="1123"/>
      <c r="AA1" s="1123"/>
      <c r="AB1" s="1123"/>
      <c r="AC1" s="1123" t="str">
        <f>IF(基本情報入力シート!C13="","",基本情報入力シート!C13)</f>
        <v>山口県</v>
      </c>
      <c r="AD1" s="1123"/>
      <c r="AE1" s="1123"/>
      <c r="AF1" s="1123"/>
      <c r="AG1" s="1123"/>
      <c r="AH1" s="1123"/>
      <c r="AI1" s="1123"/>
      <c r="AJ1" s="1123"/>
    </row>
    <row r="2" spans="1:46" ht="14.25" customHeight="1">
      <c r="A2" s="315"/>
      <c r="B2" s="315"/>
      <c r="C2" s="315"/>
      <c r="D2" s="315"/>
      <c r="E2" s="315"/>
      <c r="F2" s="315"/>
      <c r="G2" s="315"/>
      <c r="H2" s="315"/>
      <c r="I2" s="315"/>
      <c r="J2" s="315"/>
      <c r="K2" s="315"/>
      <c r="L2" s="315"/>
      <c r="M2" s="315"/>
      <c r="N2" s="955"/>
      <c r="O2" s="955"/>
      <c r="P2" s="955"/>
      <c r="Q2" s="955"/>
      <c r="R2" s="955"/>
      <c r="S2" s="955"/>
      <c r="T2" s="955"/>
      <c r="U2" s="955"/>
      <c r="V2" s="315"/>
      <c r="W2" s="315"/>
      <c r="X2" s="315"/>
      <c r="Y2" s="317"/>
      <c r="Z2" s="317"/>
      <c r="AA2" s="317"/>
      <c r="AB2" s="317"/>
      <c r="AC2" s="317"/>
      <c r="AD2" s="317"/>
      <c r="AE2" s="317"/>
      <c r="AF2" s="317"/>
      <c r="AG2" s="317"/>
      <c r="AH2" s="317"/>
      <c r="AI2" s="317"/>
      <c r="AJ2" s="318"/>
    </row>
    <row r="3" spans="1:46" ht="6" customHeight="1">
      <c r="A3" s="314"/>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8"/>
    </row>
    <row r="4" spans="1:46" ht="16.5" customHeight="1">
      <c r="A4" s="315"/>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20" t="s">
        <v>127</v>
      </c>
      <c r="AD4" s="1124">
        <f>基本情報入力シート!J6</f>
        <v>2</v>
      </c>
      <c r="AE4" s="1124"/>
      <c r="AF4" s="319" t="s">
        <v>21</v>
      </c>
      <c r="AG4" s="319"/>
      <c r="AH4" s="319"/>
      <c r="AI4" s="319"/>
      <c r="AJ4" s="321"/>
    </row>
    <row r="5" spans="1:46" ht="6" customHeight="1">
      <c r="A5" s="315"/>
      <c r="B5" s="315"/>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8"/>
    </row>
    <row r="6" spans="1:46" ht="15" customHeight="1">
      <c r="A6" s="322" t="s">
        <v>272</v>
      </c>
      <c r="B6" s="315"/>
      <c r="C6" s="315"/>
      <c r="D6" s="315"/>
      <c r="E6" s="315"/>
      <c r="F6" s="315"/>
      <c r="G6" s="315"/>
      <c r="H6" s="315"/>
      <c r="I6" s="315"/>
      <c r="J6" s="315"/>
      <c r="K6" s="315"/>
      <c r="L6" s="315"/>
      <c r="M6" s="315"/>
      <c r="N6" s="315"/>
      <c r="O6" s="315"/>
      <c r="P6" s="315"/>
      <c r="Q6" s="315"/>
      <c r="R6" s="317"/>
      <c r="S6" s="317"/>
      <c r="T6" s="317"/>
      <c r="U6" s="317"/>
      <c r="V6" s="317"/>
      <c r="W6" s="317"/>
      <c r="X6" s="317"/>
      <c r="Y6" s="317"/>
      <c r="Z6" s="317"/>
      <c r="AA6" s="323"/>
      <c r="AB6" s="323"/>
      <c r="AC6" s="323"/>
      <c r="AD6" s="323"/>
      <c r="AE6" s="323"/>
      <c r="AF6" s="323"/>
      <c r="AG6" s="323"/>
      <c r="AH6" s="323"/>
      <c r="AI6" s="323"/>
      <c r="AJ6" s="318"/>
    </row>
    <row r="7" spans="1:46" ht="6" customHeight="1">
      <c r="A7" s="315"/>
      <c r="B7" s="315"/>
      <c r="C7" s="315"/>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8"/>
    </row>
    <row r="8" spans="1:46" s="324" customFormat="1" ht="12">
      <c r="A8" s="1129" t="s">
        <v>224</v>
      </c>
      <c r="B8" s="1130"/>
      <c r="C8" s="1130"/>
      <c r="D8" s="1130"/>
      <c r="E8" s="1130"/>
      <c r="F8" s="1131"/>
      <c r="G8" s="1132" t="str">
        <f>IF(基本情報入力シート!M17="","",基本情報入力シート!M17)</f>
        <v/>
      </c>
      <c r="H8" s="1132"/>
      <c r="I8" s="1132"/>
      <c r="J8" s="1132"/>
      <c r="K8" s="1132"/>
      <c r="L8" s="1132"/>
      <c r="M8" s="1132"/>
      <c r="N8" s="1132"/>
      <c r="O8" s="1132"/>
      <c r="P8" s="1132"/>
      <c r="Q8" s="1132"/>
      <c r="R8" s="1132"/>
      <c r="S8" s="1132"/>
      <c r="T8" s="1132"/>
      <c r="U8" s="1132"/>
      <c r="V8" s="1132"/>
      <c r="W8" s="1132"/>
      <c r="X8" s="1132"/>
      <c r="Y8" s="1132"/>
      <c r="Z8" s="1132"/>
      <c r="AA8" s="1132"/>
      <c r="AB8" s="1132"/>
      <c r="AC8" s="1132"/>
      <c r="AD8" s="1132"/>
      <c r="AE8" s="1132"/>
      <c r="AF8" s="1132"/>
      <c r="AG8" s="1132"/>
      <c r="AH8" s="1132"/>
      <c r="AI8" s="1132"/>
      <c r="AJ8" s="1133"/>
    </row>
    <row r="9" spans="1:46" s="324" customFormat="1" ht="25.5" customHeight="1">
      <c r="A9" s="1215" t="s">
        <v>223</v>
      </c>
      <c r="B9" s="1118"/>
      <c r="C9" s="1118"/>
      <c r="D9" s="1118"/>
      <c r="E9" s="1118"/>
      <c r="F9" s="1051"/>
      <c r="G9" s="1134" t="str">
        <f>IF(基本情報入力シート!M18="","",基本情報入力シート!M18)</f>
        <v/>
      </c>
      <c r="H9" s="1134"/>
      <c r="I9" s="1134"/>
      <c r="J9" s="1134"/>
      <c r="K9" s="1134"/>
      <c r="L9" s="1134"/>
      <c r="M9" s="1134"/>
      <c r="N9" s="1134"/>
      <c r="O9" s="1134"/>
      <c r="P9" s="1134"/>
      <c r="Q9" s="1134"/>
      <c r="R9" s="1134"/>
      <c r="S9" s="1134"/>
      <c r="T9" s="1134"/>
      <c r="U9" s="1134"/>
      <c r="V9" s="1134"/>
      <c r="W9" s="1134"/>
      <c r="X9" s="1134"/>
      <c r="Y9" s="1134"/>
      <c r="Z9" s="1134"/>
      <c r="AA9" s="1134"/>
      <c r="AB9" s="1134"/>
      <c r="AC9" s="1134"/>
      <c r="AD9" s="1134"/>
      <c r="AE9" s="1134"/>
      <c r="AF9" s="1134"/>
      <c r="AG9" s="1134"/>
      <c r="AH9" s="1134"/>
      <c r="AI9" s="1134"/>
      <c r="AJ9" s="1135"/>
    </row>
    <row r="10" spans="1:46" s="324" customFormat="1" ht="12.75" customHeight="1">
      <c r="A10" s="1146" t="s">
        <v>227</v>
      </c>
      <c r="B10" s="1147"/>
      <c r="C10" s="1147"/>
      <c r="D10" s="1147"/>
      <c r="E10" s="1147"/>
      <c r="F10" s="1148"/>
      <c r="G10" s="325" t="s">
        <v>8</v>
      </c>
      <c r="H10" s="1125" t="str">
        <f>IF(基本情報入力シート!AD20="","",基本情報入力シート!AD20)</f>
        <v>－</v>
      </c>
      <c r="I10" s="1125"/>
      <c r="J10" s="1125"/>
      <c r="K10" s="1125"/>
      <c r="L10" s="1125"/>
      <c r="M10" s="326"/>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8"/>
    </row>
    <row r="11" spans="1:46" s="324" customFormat="1" ht="16.5" customHeight="1">
      <c r="A11" s="1149"/>
      <c r="B11" s="1150"/>
      <c r="C11" s="1150"/>
      <c r="D11" s="1150"/>
      <c r="E11" s="1150"/>
      <c r="F11" s="1151"/>
      <c r="G11" s="1142" t="str">
        <f>IF(基本情報入力シート!M20="","",基本情報入力シート!M20)</f>
        <v/>
      </c>
      <c r="H11" s="1143"/>
      <c r="I11" s="1143"/>
      <c r="J11" s="1143"/>
      <c r="K11" s="1143"/>
      <c r="L11" s="1143"/>
      <c r="M11" s="1143"/>
      <c r="N11" s="1143"/>
      <c r="O11" s="1143"/>
      <c r="P11" s="1143"/>
      <c r="Q11" s="1143"/>
      <c r="R11" s="1143"/>
      <c r="S11" s="1143"/>
      <c r="T11" s="1143"/>
      <c r="U11" s="1143"/>
      <c r="V11" s="1143"/>
      <c r="W11" s="1143"/>
      <c r="X11" s="1143"/>
      <c r="Y11" s="1143"/>
      <c r="Z11" s="1143"/>
      <c r="AA11" s="1143"/>
      <c r="AB11" s="1143"/>
      <c r="AC11" s="1143"/>
      <c r="AD11" s="1143"/>
      <c r="AE11" s="1143"/>
      <c r="AF11" s="1143"/>
      <c r="AG11" s="1143"/>
      <c r="AH11" s="1143"/>
      <c r="AI11" s="1143"/>
      <c r="AJ11" s="1144"/>
    </row>
    <row r="12" spans="1:46" s="324" customFormat="1" ht="16.5" customHeight="1">
      <c r="A12" s="1149"/>
      <c r="B12" s="1150"/>
      <c r="C12" s="1150"/>
      <c r="D12" s="1150"/>
      <c r="E12" s="1150"/>
      <c r="F12" s="1151"/>
      <c r="G12" s="1145" t="str">
        <f>IF(基本情報入力シート!M21="","",基本情報入力シート!M21)</f>
        <v/>
      </c>
      <c r="H12" s="1140"/>
      <c r="I12" s="1140"/>
      <c r="J12" s="1140"/>
      <c r="K12" s="1140"/>
      <c r="L12" s="1140"/>
      <c r="M12" s="1140"/>
      <c r="N12" s="1140"/>
      <c r="O12" s="1140"/>
      <c r="P12" s="1140"/>
      <c r="Q12" s="1140"/>
      <c r="R12" s="1140"/>
      <c r="S12" s="1140"/>
      <c r="T12" s="1140"/>
      <c r="U12" s="1140"/>
      <c r="V12" s="1140"/>
      <c r="W12" s="1140"/>
      <c r="X12" s="1140"/>
      <c r="Y12" s="1140"/>
      <c r="Z12" s="1140"/>
      <c r="AA12" s="1140"/>
      <c r="AB12" s="1140"/>
      <c r="AC12" s="1140"/>
      <c r="AD12" s="1140"/>
      <c r="AE12" s="1140"/>
      <c r="AF12" s="1140"/>
      <c r="AG12" s="1140"/>
      <c r="AH12" s="1140"/>
      <c r="AI12" s="1140"/>
      <c r="AJ12" s="1141"/>
    </row>
    <row r="13" spans="1:46" s="324" customFormat="1" ht="12">
      <c r="A13" s="1152" t="s">
        <v>224</v>
      </c>
      <c r="B13" s="1153"/>
      <c r="C13" s="1153"/>
      <c r="D13" s="1153"/>
      <c r="E13" s="1153"/>
      <c r="F13" s="1154"/>
      <c r="G13" s="1138" t="str">
        <f>IF(基本情報入力シート!M24="","",基本情報入力シート!M24)</f>
        <v/>
      </c>
      <c r="H13" s="1138"/>
      <c r="I13" s="1138"/>
      <c r="J13" s="1138"/>
      <c r="K13" s="1138"/>
      <c r="L13" s="1138"/>
      <c r="M13" s="1138"/>
      <c r="N13" s="1138"/>
      <c r="O13" s="1138"/>
      <c r="P13" s="1138"/>
      <c r="Q13" s="1138"/>
      <c r="R13" s="1138"/>
      <c r="S13" s="1138"/>
      <c r="T13" s="1138"/>
      <c r="U13" s="1138"/>
      <c r="V13" s="1138"/>
      <c r="W13" s="1138"/>
      <c r="X13" s="1138"/>
      <c r="Y13" s="1138"/>
      <c r="Z13" s="1138"/>
      <c r="AA13" s="1138"/>
      <c r="AB13" s="1138"/>
      <c r="AC13" s="1138"/>
      <c r="AD13" s="1138"/>
      <c r="AE13" s="1138"/>
      <c r="AF13" s="1138"/>
      <c r="AG13" s="1138"/>
      <c r="AH13" s="1138"/>
      <c r="AI13" s="1138"/>
      <c r="AJ13" s="1139"/>
    </row>
    <row r="14" spans="1:46" s="324" customFormat="1" ht="25.5" customHeight="1">
      <c r="A14" s="1149" t="s">
        <v>222</v>
      </c>
      <c r="B14" s="1150"/>
      <c r="C14" s="1150"/>
      <c r="D14" s="1150"/>
      <c r="E14" s="1150"/>
      <c r="F14" s="1151"/>
      <c r="G14" s="1140" t="str">
        <f>IF(基本情報入力シート!M25="","",基本情報入力シート!M25)</f>
        <v/>
      </c>
      <c r="H14" s="1140"/>
      <c r="I14" s="1140"/>
      <c r="J14" s="1140"/>
      <c r="K14" s="1140"/>
      <c r="L14" s="1140"/>
      <c r="M14" s="1140"/>
      <c r="N14" s="1140"/>
      <c r="O14" s="1140"/>
      <c r="P14" s="1140"/>
      <c r="Q14" s="1140"/>
      <c r="R14" s="1140"/>
      <c r="S14" s="1140"/>
      <c r="T14" s="1140"/>
      <c r="U14" s="1140"/>
      <c r="V14" s="1140"/>
      <c r="W14" s="1140"/>
      <c r="X14" s="1140"/>
      <c r="Y14" s="1140"/>
      <c r="Z14" s="1140"/>
      <c r="AA14" s="1140"/>
      <c r="AB14" s="1140"/>
      <c r="AC14" s="1140"/>
      <c r="AD14" s="1140"/>
      <c r="AE14" s="1140"/>
      <c r="AF14" s="1140"/>
      <c r="AG14" s="1140"/>
      <c r="AH14" s="1140"/>
      <c r="AI14" s="1140"/>
      <c r="AJ14" s="1141"/>
    </row>
    <row r="15" spans="1:46" s="324" customFormat="1" ht="15" customHeight="1">
      <c r="A15" s="1123" t="s">
        <v>226</v>
      </c>
      <c r="B15" s="1123"/>
      <c r="C15" s="1123"/>
      <c r="D15" s="1123"/>
      <c r="E15" s="1123"/>
      <c r="F15" s="1123"/>
      <c r="G15" s="1091" t="s">
        <v>0</v>
      </c>
      <c r="H15" s="1123"/>
      <c r="I15" s="1123"/>
      <c r="J15" s="1123"/>
      <c r="K15" s="1136" t="str">
        <f>IF(基本情報入力シート!M26="","",基本情報入力シート!M26)</f>
        <v/>
      </c>
      <c r="L15" s="1136"/>
      <c r="M15" s="1136"/>
      <c r="N15" s="1136"/>
      <c r="O15" s="1136"/>
      <c r="P15" s="1123" t="s">
        <v>1</v>
      </c>
      <c r="Q15" s="1123"/>
      <c r="R15" s="1123"/>
      <c r="S15" s="1123"/>
      <c r="T15" s="1136" t="str">
        <f>IF(基本情報入力シート!M27="","",基本情報入力シート!M27)</f>
        <v/>
      </c>
      <c r="U15" s="1136"/>
      <c r="V15" s="1136"/>
      <c r="W15" s="1136"/>
      <c r="X15" s="1136"/>
      <c r="Y15" s="1123" t="s">
        <v>225</v>
      </c>
      <c r="Z15" s="1123"/>
      <c r="AA15" s="1123"/>
      <c r="AB15" s="1123"/>
      <c r="AC15" s="1137" t="str">
        <f>IF(基本情報入力シート!M28="","",基本情報入力シート!M28)</f>
        <v/>
      </c>
      <c r="AD15" s="1137"/>
      <c r="AE15" s="1137"/>
      <c r="AF15" s="1137"/>
      <c r="AG15" s="1137"/>
      <c r="AH15" s="1137"/>
      <c r="AI15" s="1137"/>
      <c r="AJ15" s="1137"/>
      <c r="AK15" s="329"/>
      <c r="AT15" s="330"/>
    </row>
    <row r="16" spans="1:46" s="324" customFormat="1" ht="12.75" thickBot="1">
      <c r="A16" s="331"/>
      <c r="B16" s="331"/>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2"/>
      <c r="AK16" s="329"/>
      <c r="AT16" s="330"/>
    </row>
    <row r="17" spans="1:46" s="324" customFormat="1" ht="3.7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5"/>
      <c r="AK17" s="329"/>
      <c r="AT17" s="330"/>
    </row>
    <row r="18" spans="1:46" s="324" customFormat="1" ht="18" customHeight="1">
      <c r="A18" s="336" t="s">
        <v>425</v>
      </c>
      <c r="B18" s="331"/>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7"/>
      <c r="AK18" s="329"/>
      <c r="AT18" s="330"/>
    </row>
    <row r="19" spans="1:46" ht="18" customHeight="1">
      <c r="A19" s="338"/>
      <c r="B19" s="339"/>
      <c r="C19" s="340"/>
      <c r="D19" s="341" t="s">
        <v>271</v>
      </c>
      <c r="E19" s="342"/>
      <c r="F19" s="342"/>
      <c r="G19" s="342"/>
      <c r="H19" s="342"/>
      <c r="I19" s="342"/>
      <c r="J19" s="342"/>
      <c r="K19" s="342"/>
      <c r="L19" s="342"/>
      <c r="M19" s="343"/>
      <c r="N19" s="344"/>
      <c r="O19" s="344"/>
      <c r="P19" s="345"/>
      <c r="Q19" s="323"/>
      <c r="R19" s="315"/>
      <c r="S19" s="315"/>
      <c r="T19" s="340"/>
      <c r="U19" s="341" t="s">
        <v>193</v>
      </c>
      <c r="V19" s="342"/>
      <c r="W19" s="342"/>
      <c r="X19" s="342"/>
      <c r="Y19" s="342"/>
      <c r="Z19" s="342"/>
      <c r="AA19" s="342"/>
      <c r="AB19" s="342"/>
      <c r="AC19" s="344"/>
      <c r="AD19" s="342"/>
      <c r="AE19" s="342"/>
      <c r="AF19" s="342"/>
      <c r="AG19" s="346"/>
      <c r="AH19" s="323"/>
      <c r="AI19" s="323"/>
      <c r="AJ19" s="347"/>
      <c r="AK19" s="329"/>
      <c r="AT19" s="348"/>
    </row>
    <row r="20" spans="1:46" ht="3.75" customHeight="1" thickBot="1">
      <c r="A20" s="349"/>
      <c r="B20" s="350"/>
      <c r="C20" s="350"/>
      <c r="D20" s="350"/>
      <c r="E20" s="350"/>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1"/>
      <c r="AK20" s="352"/>
      <c r="AT20" s="348"/>
    </row>
    <row r="21" spans="1:46" ht="13.5" customHeight="1">
      <c r="A21" s="315"/>
      <c r="B21" s="315"/>
      <c r="C21" s="315"/>
      <c r="D21" s="315"/>
      <c r="E21" s="315"/>
      <c r="F21" s="315"/>
      <c r="G21" s="31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8"/>
      <c r="AK21" s="352"/>
      <c r="AT21" s="348"/>
    </row>
    <row r="22" spans="1:46" ht="15" customHeight="1">
      <c r="A22" s="353" t="s">
        <v>273</v>
      </c>
      <c r="B22" s="315"/>
      <c r="C22" s="354"/>
      <c r="D22" s="354"/>
      <c r="E22" s="354"/>
      <c r="F22" s="354"/>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18"/>
      <c r="AK22" s="352"/>
      <c r="AT22" s="348"/>
    </row>
    <row r="23" spans="1:46" ht="15" customHeight="1">
      <c r="A23" s="355"/>
      <c r="B23" s="356" t="s">
        <v>254</v>
      </c>
      <c r="C23" s="354"/>
      <c r="D23" s="354"/>
      <c r="E23" s="354"/>
      <c r="F23" s="354"/>
      <c r="G23" s="354"/>
      <c r="H23" s="354"/>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18"/>
      <c r="AK23" s="352"/>
      <c r="AT23" s="348"/>
    </row>
    <row r="24" spans="1:46" ht="4.5" customHeight="1">
      <c r="A24" s="315"/>
      <c r="B24" s="357"/>
      <c r="C24" s="354"/>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18"/>
      <c r="AK24" s="352"/>
      <c r="AT24" s="348"/>
    </row>
    <row r="25" spans="1:46" ht="15" customHeight="1">
      <c r="A25" s="315" t="s">
        <v>98</v>
      </c>
      <c r="B25" s="357"/>
      <c r="C25" s="354"/>
      <c r="D25" s="354"/>
      <c r="E25" s="354"/>
      <c r="F25" s="354"/>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4"/>
      <c r="AG25" s="354"/>
      <c r="AH25" s="354"/>
      <c r="AI25" s="354"/>
      <c r="AJ25" s="318"/>
      <c r="AK25" s="352"/>
      <c r="AT25" s="348"/>
    </row>
    <row r="26" spans="1:46" ht="21" customHeight="1">
      <c r="A26" s="326" t="s">
        <v>96</v>
      </c>
      <c r="B26" s="358" t="s">
        <v>342</v>
      </c>
      <c r="C26" s="358"/>
      <c r="D26" s="358"/>
      <c r="E26" s="358"/>
      <c r="F26" s="358"/>
      <c r="G26" s="358"/>
      <c r="H26" s="358"/>
      <c r="I26" s="358"/>
      <c r="J26" s="358"/>
      <c r="K26" s="358"/>
      <c r="L26" s="359"/>
      <c r="M26" s="360" t="s">
        <v>395</v>
      </c>
      <c r="N26" s="1255" t="s">
        <v>396</v>
      </c>
      <c r="O26" s="1256"/>
      <c r="P26" s="1256"/>
      <c r="Q26" s="1256"/>
      <c r="R26" s="1256"/>
      <c r="S26" s="1256"/>
      <c r="T26" s="1256"/>
      <c r="U26" s="1256"/>
      <c r="V26" s="1256"/>
      <c r="W26" s="1256"/>
      <c r="X26" s="1256"/>
      <c r="Y26" s="1256"/>
      <c r="Z26" s="1256"/>
      <c r="AA26" s="1256"/>
      <c r="AB26" s="1256"/>
      <c r="AC26" s="1256"/>
      <c r="AD26" s="1256"/>
      <c r="AE26" s="1256"/>
      <c r="AF26" s="1256"/>
      <c r="AG26" s="1256"/>
      <c r="AH26" s="1256"/>
      <c r="AI26" s="1256"/>
      <c r="AJ26" s="1257"/>
      <c r="AK26" s="352"/>
      <c r="AT26" s="348"/>
    </row>
    <row r="27" spans="1:46" ht="21" customHeight="1">
      <c r="A27" s="361" t="s">
        <v>11</v>
      </c>
      <c r="B27" s="358" t="s">
        <v>371</v>
      </c>
      <c r="C27" s="362"/>
      <c r="D27" s="362"/>
      <c r="E27" s="362"/>
      <c r="F27" s="362"/>
      <c r="G27" s="362"/>
      <c r="H27" s="362"/>
      <c r="I27" s="362"/>
      <c r="J27" s="362"/>
      <c r="K27" s="362"/>
      <c r="L27" s="362"/>
      <c r="M27" s="363"/>
      <c r="N27" s="1258"/>
      <c r="O27" s="1259"/>
      <c r="P27" s="1259"/>
      <c r="Q27" s="1259"/>
      <c r="R27" s="1259"/>
      <c r="S27" s="1259"/>
      <c r="T27" s="1259"/>
      <c r="U27" s="1259"/>
      <c r="V27" s="1259"/>
      <c r="W27" s="1259"/>
      <c r="X27" s="1259"/>
      <c r="Y27" s="1259"/>
      <c r="Z27" s="1259"/>
      <c r="AA27" s="1259"/>
      <c r="AB27" s="1259"/>
      <c r="AC27" s="1259"/>
      <c r="AD27" s="1259"/>
      <c r="AE27" s="1259"/>
      <c r="AF27" s="1259"/>
      <c r="AG27" s="1259"/>
      <c r="AH27" s="1259"/>
      <c r="AI27" s="1259"/>
      <c r="AJ27" s="1260"/>
      <c r="AK27" s="352"/>
      <c r="AT27" s="348"/>
    </row>
    <row r="28" spans="1:46" ht="21" customHeight="1" thickBot="1">
      <c r="A28" s="361" t="s">
        <v>85</v>
      </c>
      <c r="B28" s="358" t="s">
        <v>146</v>
      </c>
      <c r="C28" s="362"/>
      <c r="D28" s="1126">
        <f>$AD$4</f>
        <v>2</v>
      </c>
      <c r="E28" s="1126"/>
      <c r="F28" s="364" t="s">
        <v>290</v>
      </c>
      <c r="G28" s="362"/>
      <c r="H28" s="362"/>
      <c r="I28" s="362"/>
      <c r="J28" s="362"/>
      <c r="K28" s="362"/>
      <c r="L28" s="362"/>
      <c r="M28" s="362"/>
      <c r="N28" s="362"/>
      <c r="O28" s="362"/>
      <c r="P28" s="362"/>
      <c r="Q28" s="362"/>
      <c r="R28" s="362"/>
      <c r="S28" s="362"/>
      <c r="T28" s="362"/>
      <c r="U28" s="362"/>
      <c r="V28" s="362"/>
      <c r="W28" s="362"/>
      <c r="X28" s="362"/>
      <c r="Y28" s="362"/>
      <c r="Z28" s="362"/>
      <c r="AA28" s="362"/>
      <c r="AB28" s="1127">
        <f>'別紙様式2-2 個表_処遇'!$O$5</f>
        <v>0</v>
      </c>
      <c r="AC28" s="1128"/>
      <c r="AD28" s="1128"/>
      <c r="AE28" s="1128"/>
      <c r="AF28" s="1128"/>
      <c r="AG28" s="1128"/>
      <c r="AH28" s="1128"/>
      <c r="AI28" s="1090" t="s">
        <v>2</v>
      </c>
      <c r="AJ28" s="1091"/>
      <c r="AK28" s="329"/>
      <c r="AT28" s="348"/>
    </row>
    <row r="29" spans="1:46" ht="21" customHeight="1" thickBot="1">
      <c r="A29" s="365" t="s">
        <v>30</v>
      </c>
      <c r="B29" s="366" t="s">
        <v>426</v>
      </c>
      <c r="C29" s="367"/>
      <c r="D29" s="366"/>
      <c r="E29" s="366"/>
      <c r="F29" s="366"/>
      <c r="G29" s="366"/>
      <c r="H29" s="366"/>
      <c r="I29" s="366"/>
      <c r="J29" s="366"/>
      <c r="K29" s="366"/>
      <c r="L29" s="366"/>
      <c r="M29" s="366"/>
      <c r="N29" s="366"/>
      <c r="O29" s="366"/>
      <c r="P29" s="366"/>
      <c r="Q29" s="366"/>
      <c r="R29" s="366"/>
      <c r="S29" s="366"/>
      <c r="T29" s="366"/>
      <c r="U29" s="366"/>
      <c r="V29" s="366"/>
      <c r="W29" s="366"/>
      <c r="X29" s="366"/>
      <c r="Y29" s="366"/>
      <c r="Z29" s="368"/>
      <c r="AA29" s="369" t="s">
        <v>370</v>
      </c>
      <c r="AB29" s="1104">
        <f>IFERROR(AB30-AB31,"")</f>
        <v>0</v>
      </c>
      <c r="AC29" s="1105"/>
      <c r="AD29" s="1105"/>
      <c r="AE29" s="1105"/>
      <c r="AF29" s="1105"/>
      <c r="AG29" s="1105"/>
      <c r="AH29" s="1105"/>
      <c r="AI29" s="1090" t="s">
        <v>2</v>
      </c>
      <c r="AJ29" s="1091"/>
      <c r="AK29" s="352" t="s">
        <v>324</v>
      </c>
      <c r="AL29" s="370" t="str">
        <f>IFERROR(IF(AND(ISNUMBER(AB29),ISNUMBER(AB28),AB29&gt;AB28),"○","☓"),"")</f>
        <v>☓</v>
      </c>
      <c r="AM29" s="371" t="str">
        <f>IF(AL29="○","賃金改善の見込額が要件を満たしています","賃金改善の見込額が要件を満たしていません。")</f>
        <v>賃金改善の見込額が要件を満たしていません。</v>
      </c>
      <c r="AN29" s="372"/>
      <c r="AO29" s="372"/>
      <c r="AP29" s="372"/>
      <c r="AQ29" s="372"/>
      <c r="AR29" s="372"/>
      <c r="AS29" s="372"/>
      <c r="AT29" s="373"/>
    </row>
    <row r="30" spans="1:46" ht="21" customHeight="1" thickBot="1">
      <c r="A30" s="374"/>
      <c r="B30" s="1263" t="s">
        <v>373</v>
      </c>
      <c r="C30" s="1264"/>
      <c r="D30" s="1264"/>
      <c r="E30" s="1264"/>
      <c r="F30" s="1264"/>
      <c r="G30" s="1264"/>
      <c r="H30" s="1264"/>
      <c r="I30" s="1264"/>
      <c r="J30" s="1264"/>
      <c r="K30" s="1264"/>
      <c r="L30" s="1264"/>
      <c r="M30" s="1264"/>
      <c r="N30" s="1264"/>
      <c r="O30" s="1264"/>
      <c r="P30" s="1264"/>
      <c r="Q30" s="1264"/>
      <c r="R30" s="1264"/>
      <c r="S30" s="1264"/>
      <c r="T30" s="1264"/>
      <c r="U30" s="1264"/>
      <c r="V30" s="1264"/>
      <c r="W30" s="1264"/>
      <c r="X30" s="1264"/>
      <c r="Y30" s="1264"/>
      <c r="Z30" s="1264"/>
      <c r="AA30" s="1264"/>
      <c r="AB30" s="1094">
        <f>(SUM(基本情報入力シート!AZ44:BA143)-SUM(基本情報入力シート!BI44:BJ143))</f>
        <v>0</v>
      </c>
      <c r="AC30" s="1097"/>
      <c r="AD30" s="1097"/>
      <c r="AE30" s="1097"/>
      <c r="AF30" s="1097"/>
      <c r="AG30" s="1097"/>
      <c r="AH30" s="1098"/>
      <c r="AI30" s="1046" t="s">
        <v>2</v>
      </c>
      <c r="AJ30" s="1093"/>
      <c r="AK30" s="352"/>
      <c r="AT30" s="348"/>
    </row>
    <row r="31" spans="1:46" ht="21" customHeight="1" thickBot="1">
      <c r="A31" s="375"/>
      <c r="B31" s="1261" t="s">
        <v>427</v>
      </c>
      <c r="C31" s="1262"/>
      <c r="D31" s="1262"/>
      <c r="E31" s="1262"/>
      <c r="F31" s="1262"/>
      <c r="G31" s="1262"/>
      <c r="H31" s="1262"/>
      <c r="I31" s="1262"/>
      <c r="J31" s="1262"/>
      <c r="K31" s="1262"/>
      <c r="L31" s="1262"/>
      <c r="M31" s="1262"/>
      <c r="N31" s="1262"/>
      <c r="O31" s="1262"/>
      <c r="P31" s="1262"/>
      <c r="Q31" s="1262"/>
      <c r="R31" s="1262"/>
      <c r="S31" s="1262"/>
      <c r="T31" s="1262"/>
      <c r="U31" s="1262"/>
      <c r="V31" s="1262"/>
      <c r="W31" s="1262"/>
      <c r="X31" s="1262"/>
      <c r="Y31" s="1262"/>
      <c r="Z31" s="1262"/>
      <c r="AA31" s="1262"/>
      <c r="AB31" s="1082">
        <f>AB32-AB33-AB34-AB35</f>
        <v>0</v>
      </c>
      <c r="AC31" s="1083"/>
      <c r="AD31" s="1083"/>
      <c r="AE31" s="1083"/>
      <c r="AF31" s="1083"/>
      <c r="AG31" s="1083"/>
      <c r="AH31" s="1083"/>
      <c r="AI31" s="1084" t="s">
        <v>2</v>
      </c>
      <c r="AJ31" s="1085"/>
      <c r="AK31" s="352"/>
      <c r="AT31" s="348"/>
    </row>
    <row r="32" spans="1:46" ht="21" customHeight="1" thickBot="1">
      <c r="A32" s="376"/>
      <c r="B32" s="1268"/>
      <c r="C32" s="377" t="s">
        <v>291</v>
      </c>
      <c r="D32" s="377"/>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1094">
        <f>SUM(基本情報入力シート!AC44:AD143)</f>
        <v>0</v>
      </c>
      <c r="AC32" s="1097"/>
      <c r="AD32" s="1097"/>
      <c r="AE32" s="1097"/>
      <c r="AF32" s="1097"/>
      <c r="AG32" s="1097"/>
      <c r="AH32" s="1098"/>
      <c r="AI32" s="1099" t="s">
        <v>2</v>
      </c>
      <c r="AJ32" s="1100"/>
      <c r="AK32" s="329"/>
      <c r="AT32" s="348"/>
    </row>
    <row r="33" spans="1:55" ht="21" customHeight="1" thickBot="1">
      <c r="A33" s="376"/>
      <c r="B33" s="1268"/>
      <c r="C33" s="379" t="s">
        <v>381</v>
      </c>
      <c r="D33" s="379"/>
      <c r="E33" s="380"/>
      <c r="F33" s="380"/>
      <c r="G33" s="380"/>
      <c r="H33" s="380"/>
      <c r="I33" s="380"/>
      <c r="J33" s="380"/>
      <c r="K33" s="380"/>
      <c r="L33" s="380"/>
      <c r="M33" s="380"/>
      <c r="N33" s="380"/>
      <c r="O33" s="380"/>
      <c r="P33" s="380"/>
      <c r="Q33" s="380"/>
      <c r="R33" s="380"/>
      <c r="S33" s="380"/>
      <c r="T33" s="380"/>
      <c r="U33" s="380"/>
      <c r="V33" s="380"/>
      <c r="W33" s="380"/>
      <c r="X33" s="380"/>
      <c r="Y33" s="380"/>
      <c r="Z33" s="380"/>
      <c r="AA33" s="380"/>
      <c r="AB33" s="1094">
        <f>SUM(基本情報入力シート!AJ44:AJ143)</f>
        <v>0</v>
      </c>
      <c r="AC33" s="1095"/>
      <c r="AD33" s="1095"/>
      <c r="AE33" s="1095"/>
      <c r="AF33" s="1095"/>
      <c r="AG33" s="1095"/>
      <c r="AH33" s="1096"/>
      <c r="AI33" s="1046" t="s">
        <v>2</v>
      </c>
      <c r="AJ33" s="1093"/>
      <c r="AK33" s="329"/>
      <c r="AT33" s="348"/>
    </row>
    <row r="34" spans="1:55" ht="21" customHeight="1" thickBot="1">
      <c r="A34" s="376"/>
      <c r="B34" s="1268"/>
      <c r="C34" s="379" t="s">
        <v>428</v>
      </c>
      <c r="D34" s="379"/>
      <c r="E34" s="380"/>
      <c r="F34" s="380"/>
      <c r="G34" s="380"/>
      <c r="H34" s="380"/>
      <c r="I34" s="380"/>
      <c r="J34" s="380"/>
      <c r="K34" s="380"/>
      <c r="L34" s="380"/>
      <c r="M34" s="380"/>
      <c r="N34" s="380"/>
      <c r="O34" s="380"/>
      <c r="P34" s="380"/>
      <c r="Q34" s="380"/>
      <c r="R34" s="380"/>
      <c r="S34" s="380"/>
      <c r="T34" s="380"/>
      <c r="U34" s="381"/>
      <c r="V34" s="382"/>
      <c r="W34" s="382"/>
      <c r="X34" s="382"/>
      <c r="Y34" s="382"/>
      <c r="Z34" s="379"/>
      <c r="AA34" s="379"/>
      <c r="AB34" s="1252">
        <f>SUM(基本情報入力シート!AN44:AO143)</f>
        <v>0</v>
      </c>
      <c r="AC34" s="1253"/>
      <c r="AD34" s="1253"/>
      <c r="AE34" s="1253"/>
      <c r="AF34" s="1253"/>
      <c r="AG34" s="1253"/>
      <c r="AH34" s="1254"/>
      <c r="AI34" s="1046" t="s">
        <v>2</v>
      </c>
      <c r="AJ34" s="1093"/>
      <c r="AK34" s="329"/>
      <c r="AT34" s="348"/>
    </row>
    <row r="35" spans="1:55" ht="21" customHeight="1" thickBot="1">
      <c r="A35" s="383"/>
      <c r="B35" s="384"/>
      <c r="C35" s="385" t="s">
        <v>372</v>
      </c>
      <c r="D35" s="385"/>
      <c r="E35" s="386"/>
      <c r="F35" s="386"/>
      <c r="G35" s="386"/>
      <c r="H35" s="386"/>
      <c r="I35" s="386"/>
      <c r="J35" s="386"/>
      <c r="K35" s="386"/>
      <c r="L35" s="386"/>
      <c r="M35" s="380"/>
      <c r="N35" s="380"/>
      <c r="O35" s="380"/>
      <c r="P35" s="380"/>
      <c r="Q35" s="380"/>
      <c r="R35" s="380"/>
      <c r="S35" s="380"/>
      <c r="T35" s="380"/>
      <c r="U35" s="381"/>
      <c r="V35" s="382"/>
      <c r="W35" s="382"/>
      <c r="X35" s="382"/>
      <c r="Y35" s="382"/>
      <c r="Z35" s="379"/>
      <c r="AA35" s="379"/>
      <c r="AB35" s="1269">
        <f>SUM(基本情報入力シート!AR44:AS143)</f>
        <v>0</v>
      </c>
      <c r="AC35" s="1270"/>
      <c r="AD35" s="1270"/>
      <c r="AE35" s="1270"/>
      <c r="AF35" s="1270"/>
      <c r="AG35" s="1270"/>
      <c r="AH35" s="1271"/>
      <c r="AI35" s="1272" t="s">
        <v>246</v>
      </c>
      <c r="AJ35" s="1273"/>
      <c r="AK35" s="329"/>
      <c r="AT35" s="348"/>
    </row>
    <row r="36" spans="1:55" s="324" customFormat="1" ht="21" customHeight="1" thickBot="1">
      <c r="A36" s="326" t="s">
        <v>147</v>
      </c>
      <c r="B36" s="1266" t="s">
        <v>16</v>
      </c>
      <c r="C36" s="1266"/>
      <c r="D36" s="1266"/>
      <c r="E36" s="1266"/>
      <c r="F36" s="1266"/>
      <c r="G36" s="1266"/>
      <c r="H36" s="1266"/>
      <c r="I36" s="1266"/>
      <c r="J36" s="1266"/>
      <c r="K36" s="1266"/>
      <c r="L36" s="1267"/>
      <c r="M36" s="387"/>
      <c r="N36" s="388" t="s">
        <v>84</v>
      </c>
      <c r="O36" s="388"/>
      <c r="P36" s="956">
        <f>基本情報入力シート!J8</f>
        <v>0</v>
      </c>
      <c r="Q36" s="956"/>
      <c r="R36" s="388" t="s">
        <v>12</v>
      </c>
      <c r="S36" s="956">
        <f>基本情報入力シート!N8</f>
        <v>0</v>
      </c>
      <c r="T36" s="956"/>
      <c r="U36" s="388" t="s">
        <v>13</v>
      </c>
      <c r="V36" s="956" t="s">
        <v>14</v>
      </c>
      <c r="W36" s="956"/>
      <c r="X36" s="388" t="s">
        <v>84</v>
      </c>
      <c r="Y36" s="388"/>
      <c r="Z36" s="956">
        <f>基本情報入力シート!J10</f>
        <v>0</v>
      </c>
      <c r="AA36" s="956"/>
      <c r="AB36" s="388" t="s">
        <v>12</v>
      </c>
      <c r="AC36" s="956">
        <f>基本情報入力シート!N10</f>
        <v>0</v>
      </c>
      <c r="AD36" s="956"/>
      <c r="AE36" s="388" t="s">
        <v>13</v>
      </c>
      <c r="AF36" s="388" t="s">
        <v>243</v>
      </c>
      <c r="AG36" s="388" t="str">
        <f>IF(P36&gt;=1,(Z36*12+AC36)-(P36*12+S36)+1,"")</f>
        <v/>
      </c>
      <c r="AH36" s="956" t="s">
        <v>244</v>
      </c>
      <c r="AI36" s="956"/>
      <c r="AJ36" s="527" t="s">
        <v>123</v>
      </c>
      <c r="AK36" s="329"/>
    </row>
    <row r="37" spans="1:55" ht="6.75" customHeight="1">
      <c r="A37" s="389"/>
      <c r="B37" s="390"/>
      <c r="C37" s="390"/>
      <c r="D37" s="390"/>
      <c r="E37" s="390"/>
      <c r="F37" s="390"/>
      <c r="G37" s="390"/>
      <c r="H37" s="390"/>
      <c r="I37" s="390"/>
      <c r="J37" s="390"/>
      <c r="K37" s="390"/>
      <c r="L37" s="390"/>
      <c r="M37" s="391"/>
      <c r="N37" s="391"/>
      <c r="O37" s="391"/>
      <c r="P37" s="391"/>
      <c r="Q37" s="391"/>
      <c r="R37" s="391"/>
      <c r="S37" s="391"/>
      <c r="T37" s="391"/>
      <c r="U37" s="391"/>
      <c r="V37" s="391"/>
      <c r="W37" s="391"/>
      <c r="X37" s="391"/>
      <c r="Y37" s="391"/>
      <c r="Z37" s="391"/>
      <c r="AA37" s="391"/>
      <c r="AB37" s="391"/>
      <c r="AC37" s="391"/>
      <c r="AD37" s="391"/>
      <c r="AE37" s="391"/>
      <c r="AF37" s="391"/>
      <c r="AG37" s="391"/>
      <c r="AH37" s="391"/>
      <c r="AI37" s="391"/>
      <c r="AJ37" s="392"/>
      <c r="AK37" s="352"/>
      <c r="AT37" s="348"/>
    </row>
    <row r="38" spans="1:55" ht="13.5" customHeight="1" thickBot="1">
      <c r="A38" s="393" t="s">
        <v>163</v>
      </c>
      <c r="B38" s="394"/>
      <c r="C38" s="394"/>
      <c r="D38" s="394"/>
      <c r="E38" s="394"/>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4"/>
      <c r="AJ38" s="395"/>
      <c r="AK38" s="352"/>
      <c r="AT38" s="348"/>
    </row>
    <row r="39" spans="1:55" ht="24" customHeight="1" thickBot="1">
      <c r="A39" s="396" t="s">
        <v>164</v>
      </c>
      <c r="B39" s="1265" t="s">
        <v>374</v>
      </c>
      <c r="C39" s="1265"/>
      <c r="D39" s="1265"/>
      <c r="E39" s="1265"/>
      <c r="F39" s="1265"/>
      <c r="G39" s="1265"/>
      <c r="H39" s="1265"/>
      <c r="I39" s="1265"/>
      <c r="J39" s="1265"/>
      <c r="K39" s="1265"/>
      <c r="L39" s="1265"/>
      <c r="M39" s="1265"/>
      <c r="N39" s="1265"/>
      <c r="O39" s="1265"/>
      <c r="P39" s="1265"/>
      <c r="Q39" s="1265"/>
      <c r="R39" s="1265"/>
      <c r="S39" s="1265"/>
      <c r="T39" s="1265"/>
      <c r="U39" s="1265"/>
      <c r="V39" s="1265"/>
      <c r="W39" s="1265"/>
      <c r="X39" s="1265"/>
      <c r="Y39" s="1265"/>
      <c r="Z39" s="1265"/>
      <c r="AA39" s="1265"/>
      <c r="AB39" s="1265"/>
      <c r="AC39" s="1265"/>
      <c r="AD39" s="1265"/>
      <c r="AE39" s="1265"/>
      <c r="AF39" s="1265"/>
      <c r="AG39" s="1265"/>
      <c r="AH39" s="1265"/>
      <c r="AI39" s="1265"/>
      <c r="AJ39" s="1265"/>
      <c r="AK39" s="352"/>
      <c r="AL39" s="370" t="str">
        <f>IFERROR(IF(AND(ISNUMBER(P36),ISNUMBER(Z36),ISNUMBER(S36),ISNUMBER(AC36),P36=AD4,Z36=P36+1,S36=4,AC36=3),"○","！"),"")</f>
        <v>！</v>
      </c>
      <c r="AM39" s="962" t="str">
        <f>IFERROR(IF(AND(ISNUMBER(P36),ISNUMBER(Z36),ISNUMBER(S36),ISNUMBER(AC36),P36=AD4,Z36=P36+1,S36=4,AC36=3),"賃金改善実施期間は原則通り入力されています。","原則、計画年の4月から翌年3月までの連続する期間を記入してください。（ただし、当該計画の前年度から引き続き算定する場合は、前年度の計画の終期に連続する期間（１２月間）を記載してください）"),"")</f>
        <v>原則、計画年の4月から翌年3月までの連続する期間を記入してください。（ただし、当該計画の前年度から引き続き算定する場合は、前年度の計画の終期に連続する期間（１２月間）を記載してください）</v>
      </c>
      <c r="AN39" s="985"/>
      <c r="AO39" s="985"/>
      <c r="AP39" s="985"/>
      <c r="AQ39" s="985"/>
      <c r="AR39" s="985"/>
      <c r="AS39" s="985"/>
      <c r="AT39" s="985"/>
      <c r="AU39" s="985"/>
      <c r="AV39" s="985"/>
      <c r="AW39" s="985"/>
      <c r="AX39" s="985"/>
      <c r="AY39" s="985"/>
      <c r="AZ39" s="985"/>
      <c r="BA39" s="985"/>
      <c r="BB39" s="985"/>
      <c r="BC39" s="986"/>
    </row>
    <row r="40" spans="1:55" ht="24" customHeight="1">
      <c r="A40" s="396" t="s">
        <v>164</v>
      </c>
      <c r="B40" s="1092" t="s">
        <v>429</v>
      </c>
      <c r="C40" s="1092"/>
      <c r="D40" s="1092"/>
      <c r="E40" s="1092"/>
      <c r="F40" s="1092"/>
      <c r="G40" s="1092"/>
      <c r="H40" s="1092"/>
      <c r="I40" s="1092"/>
      <c r="J40" s="1092"/>
      <c r="K40" s="1092"/>
      <c r="L40" s="1092"/>
      <c r="M40" s="1092"/>
      <c r="N40" s="1092"/>
      <c r="O40" s="1092"/>
      <c r="P40" s="1092"/>
      <c r="Q40" s="1092"/>
      <c r="R40" s="1092"/>
      <c r="S40" s="1092"/>
      <c r="T40" s="1092"/>
      <c r="U40" s="1092"/>
      <c r="V40" s="1092"/>
      <c r="W40" s="1092"/>
      <c r="X40" s="1092"/>
      <c r="Y40" s="1092"/>
      <c r="Z40" s="1092"/>
      <c r="AA40" s="1092"/>
      <c r="AB40" s="1092"/>
      <c r="AC40" s="1092"/>
      <c r="AD40" s="1092"/>
      <c r="AE40" s="1092"/>
      <c r="AF40" s="1092"/>
      <c r="AG40" s="1092"/>
      <c r="AH40" s="1092"/>
      <c r="AI40" s="1092"/>
      <c r="AJ40" s="1092"/>
      <c r="AK40" s="352"/>
      <c r="AT40" s="348"/>
    </row>
    <row r="41" spans="1:55" s="397" customFormat="1" ht="36" customHeight="1">
      <c r="A41" s="396" t="s">
        <v>164</v>
      </c>
      <c r="B41" s="1092" t="s">
        <v>430</v>
      </c>
      <c r="C41" s="1092"/>
      <c r="D41" s="1092"/>
      <c r="E41" s="1092"/>
      <c r="F41" s="1092"/>
      <c r="G41" s="1092"/>
      <c r="H41" s="1092"/>
      <c r="I41" s="1092"/>
      <c r="J41" s="1092"/>
      <c r="K41" s="1092"/>
      <c r="L41" s="1092"/>
      <c r="M41" s="1092"/>
      <c r="N41" s="1092"/>
      <c r="O41" s="1092"/>
      <c r="P41" s="1092"/>
      <c r="Q41" s="1092"/>
      <c r="R41" s="1092"/>
      <c r="S41" s="1092"/>
      <c r="T41" s="1092"/>
      <c r="U41" s="1092"/>
      <c r="V41" s="1092"/>
      <c r="W41" s="1092"/>
      <c r="X41" s="1092"/>
      <c r="Y41" s="1092"/>
      <c r="Z41" s="1092"/>
      <c r="AA41" s="1092"/>
      <c r="AB41" s="1092"/>
      <c r="AC41" s="1092"/>
      <c r="AD41" s="1092"/>
      <c r="AE41" s="1092"/>
      <c r="AF41" s="1092"/>
      <c r="AG41" s="1092"/>
      <c r="AH41" s="1092"/>
      <c r="AI41" s="1092"/>
      <c r="AJ41" s="1092"/>
      <c r="AK41" s="352"/>
      <c r="AT41" s="398"/>
    </row>
    <row r="42" spans="1:55" s="397" customFormat="1" ht="36" customHeight="1">
      <c r="A42" s="396" t="s">
        <v>164</v>
      </c>
      <c r="B42" s="1047" t="s">
        <v>424</v>
      </c>
      <c r="C42" s="1047"/>
      <c r="D42" s="1047"/>
      <c r="E42" s="1047"/>
      <c r="F42" s="1047"/>
      <c r="G42" s="1047"/>
      <c r="H42" s="1047"/>
      <c r="I42" s="1047"/>
      <c r="J42" s="1047"/>
      <c r="K42" s="1047"/>
      <c r="L42" s="1047"/>
      <c r="M42" s="1047"/>
      <c r="N42" s="1047"/>
      <c r="O42" s="1047"/>
      <c r="P42" s="1047"/>
      <c r="Q42" s="1047"/>
      <c r="R42" s="1047"/>
      <c r="S42" s="1047"/>
      <c r="T42" s="1047"/>
      <c r="U42" s="1047"/>
      <c r="V42" s="1047"/>
      <c r="W42" s="1047"/>
      <c r="X42" s="1047"/>
      <c r="Y42" s="1047"/>
      <c r="Z42" s="1047"/>
      <c r="AA42" s="1047"/>
      <c r="AB42" s="1047"/>
      <c r="AC42" s="1047"/>
      <c r="AD42" s="1047"/>
      <c r="AE42" s="1047"/>
      <c r="AF42" s="1047"/>
      <c r="AG42" s="1047"/>
      <c r="AH42" s="1047"/>
      <c r="AI42" s="1047"/>
      <c r="AJ42" s="1047"/>
      <c r="AK42" s="352"/>
      <c r="AT42" s="398"/>
    </row>
    <row r="43" spans="1:55" s="397" customFormat="1" ht="15" customHeight="1">
      <c r="A43" s="396"/>
      <c r="B43" s="399"/>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400"/>
      <c r="AK43" s="352"/>
      <c r="AT43" s="398"/>
    </row>
    <row r="44" spans="1:55" ht="15" customHeight="1">
      <c r="A44" s="315" t="s">
        <v>97</v>
      </c>
      <c r="B44" s="357"/>
      <c r="C44" s="354"/>
      <c r="D44" s="354"/>
      <c r="E44" s="354"/>
      <c r="F44" s="354"/>
      <c r="G44" s="354"/>
      <c r="H44" s="354"/>
      <c r="I44" s="354"/>
      <c r="J44" s="354"/>
      <c r="K44" s="354"/>
      <c r="L44" s="354"/>
      <c r="M44" s="354"/>
      <c r="N44" s="354"/>
      <c r="O44" s="354"/>
      <c r="P44" s="354"/>
      <c r="Q44" s="354"/>
      <c r="R44" s="354"/>
      <c r="S44" s="354"/>
      <c r="T44" s="354"/>
      <c r="U44" s="354"/>
      <c r="V44" s="354"/>
      <c r="W44" s="354"/>
      <c r="X44" s="354"/>
      <c r="Y44" s="401"/>
      <c r="Z44" s="354"/>
      <c r="AA44" s="354"/>
      <c r="AB44" s="354"/>
      <c r="AC44" s="354"/>
      <c r="AD44" s="354"/>
      <c r="AE44" s="354"/>
      <c r="AF44" s="354"/>
      <c r="AG44" s="354"/>
      <c r="AH44" s="354"/>
      <c r="AI44" s="354"/>
      <c r="AJ44" s="318"/>
      <c r="AK44" s="352"/>
      <c r="AT44" s="348"/>
    </row>
    <row r="45" spans="1:55" ht="21" customHeight="1">
      <c r="A45" s="326" t="s">
        <v>10</v>
      </c>
      <c r="B45" s="1121" t="s">
        <v>343</v>
      </c>
      <c r="C45" s="1121"/>
      <c r="D45" s="1121"/>
      <c r="E45" s="1121"/>
      <c r="F45" s="1121"/>
      <c r="G45" s="1121"/>
      <c r="H45" s="1121"/>
      <c r="I45" s="1121"/>
      <c r="J45" s="1121"/>
      <c r="K45" s="1121"/>
      <c r="L45" s="402" t="s">
        <v>129</v>
      </c>
      <c r="M45" s="403"/>
      <c r="N45" s="403"/>
      <c r="O45" s="403"/>
      <c r="P45" s="403"/>
      <c r="Q45" s="403"/>
      <c r="R45" s="403"/>
      <c r="S45" s="403"/>
      <c r="T45" s="403"/>
      <c r="U45" s="403"/>
      <c r="V45" s="403"/>
      <c r="W45" s="403"/>
      <c r="X45" s="403"/>
      <c r="Y45" s="403"/>
      <c r="Z45" s="403"/>
      <c r="AA45" s="403"/>
      <c r="AB45" s="403"/>
      <c r="AC45" s="403"/>
      <c r="AD45" s="403"/>
      <c r="AE45" s="403"/>
      <c r="AF45" s="403"/>
      <c r="AG45" s="403"/>
      <c r="AH45" s="403"/>
      <c r="AI45" s="403"/>
      <c r="AJ45" s="404"/>
      <c r="AK45" s="352"/>
      <c r="AT45" s="348"/>
    </row>
    <row r="46" spans="1:55" ht="21" customHeight="1">
      <c r="A46" s="326" t="s">
        <v>11</v>
      </c>
      <c r="B46" s="1106" t="s">
        <v>137</v>
      </c>
      <c r="C46" s="1106"/>
      <c r="D46" s="1106"/>
      <c r="E46" s="1106"/>
      <c r="F46" s="1106"/>
      <c r="G46" s="1106"/>
      <c r="H46" s="1106"/>
      <c r="I46" s="1106"/>
      <c r="J46" s="1106"/>
      <c r="K46" s="1106"/>
      <c r="L46" s="402"/>
      <c r="M46" s="1101" t="s">
        <v>221</v>
      </c>
      <c r="N46" s="1102"/>
      <c r="O46" s="1102"/>
      <c r="P46" s="1102"/>
      <c r="Q46" s="1102"/>
      <c r="R46" s="1102"/>
      <c r="S46" s="1102"/>
      <c r="T46" s="1102"/>
      <c r="U46" s="1102"/>
      <c r="V46" s="1102"/>
      <c r="W46" s="1102"/>
      <c r="X46" s="1102"/>
      <c r="Y46" s="1102"/>
      <c r="Z46" s="1102"/>
      <c r="AA46" s="1102"/>
      <c r="AB46" s="1102"/>
      <c r="AC46" s="1102"/>
      <c r="AD46" s="1102"/>
      <c r="AE46" s="1102"/>
      <c r="AF46" s="1102"/>
      <c r="AG46" s="1102"/>
      <c r="AH46" s="1102"/>
      <c r="AI46" s="1102"/>
      <c r="AJ46" s="1103"/>
      <c r="AK46" s="352"/>
      <c r="AL46" s="405"/>
      <c r="AT46" s="348"/>
    </row>
    <row r="47" spans="1:55" ht="27.75" customHeight="1">
      <c r="A47" s="406" t="s">
        <v>85</v>
      </c>
      <c r="B47" s="1122" t="s">
        <v>431</v>
      </c>
      <c r="C47" s="1122"/>
      <c r="D47" s="1122"/>
      <c r="E47" s="1122"/>
      <c r="F47" s="1122"/>
      <c r="G47" s="1122"/>
      <c r="H47" s="1122"/>
      <c r="I47" s="1122"/>
      <c r="J47" s="1122"/>
      <c r="K47" s="1122"/>
      <c r="L47" s="402"/>
      <c r="M47" s="1101"/>
      <c r="N47" s="1102"/>
      <c r="O47" s="1102"/>
      <c r="P47" s="1102"/>
      <c r="Q47" s="1102"/>
      <c r="R47" s="1102"/>
      <c r="S47" s="1102"/>
      <c r="T47" s="1102"/>
      <c r="U47" s="1102"/>
      <c r="V47" s="1102"/>
      <c r="W47" s="1102"/>
      <c r="X47" s="1102"/>
      <c r="Y47" s="1102"/>
      <c r="Z47" s="1102"/>
      <c r="AA47" s="1102"/>
      <c r="AB47" s="1102"/>
      <c r="AC47" s="1102"/>
      <c r="AD47" s="1102"/>
      <c r="AE47" s="1102"/>
      <c r="AF47" s="1102"/>
      <c r="AG47" s="1102"/>
      <c r="AH47" s="1102"/>
      <c r="AI47" s="1102"/>
      <c r="AJ47" s="1103"/>
      <c r="AK47" s="352"/>
      <c r="AL47" s="405"/>
      <c r="AT47" s="348"/>
    </row>
    <row r="48" spans="1:55" ht="21" customHeight="1">
      <c r="A48" s="361" t="s">
        <v>30</v>
      </c>
      <c r="B48" s="1121" t="s">
        <v>375</v>
      </c>
      <c r="C48" s="1121"/>
      <c r="D48" s="1121"/>
      <c r="E48" s="1121"/>
      <c r="F48" s="1121"/>
      <c r="G48" s="1121"/>
      <c r="H48" s="1121"/>
      <c r="I48" s="1121"/>
      <c r="J48" s="1121"/>
      <c r="K48" s="1121"/>
      <c r="L48" s="402"/>
      <c r="M48" s="407"/>
      <c r="N48" s="407"/>
      <c r="O48" s="407"/>
      <c r="P48" s="407"/>
      <c r="Q48" s="407"/>
      <c r="R48" s="407"/>
      <c r="S48" s="407"/>
      <c r="T48" s="407"/>
      <c r="U48" s="407"/>
      <c r="V48" s="407"/>
      <c r="W48" s="407"/>
      <c r="X48" s="407"/>
      <c r="Y48" s="407"/>
      <c r="Z48" s="407"/>
      <c r="AA48" s="407"/>
      <c r="AB48" s="408"/>
      <c r="AC48" s="408"/>
      <c r="AD48" s="408"/>
      <c r="AE48" s="408"/>
      <c r="AF48" s="408"/>
      <c r="AG48" s="408"/>
      <c r="AH48" s="408"/>
      <c r="AI48" s="408"/>
      <c r="AJ48" s="409"/>
      <c r="AK48" s="352"/>
      <c r="AT48" s="348"/>
    </row>
    <row r="49" spans="1:47" ht="21" customHeight="1" thickBot="1">
      <c r="A49" s="410" t="s">
        <v>153</v>
      </c>
      <c r="B49" s="411" t="s">
        <v>84</v>
      </c>
      <c r="C49" s="411"/>
      <c r="D49" s="1118">
        <f>AD4</f>
        <v>2</v>
      </c>
      <c r="E49" s="1118"/>
      <c r="F49" s="411" t="s">
        <v>432</v>
      </c>
      <c r="G49" s="411"/>
      <c r="H49" s="411"/>
      <c r="I49" s="411"/>
      <c r="J49" s="411"/>
      <c r="K49" s="411"/>
      <c r="L49" s="401"/>
      <c r="M49" s="411"/>
      <c r="N49" s="411"/>
      <c r="O49" s="412"/>
      <c r="P49" s="412"/>
      <c r="Q49" s="411"/>
      <c r="R49" s="412"/>
      <c r="S49" s="412"/>
      <c r="T49" s="411"/>
      <c r="U49" s="411"/>
      <c r="V49" s="411"/>
      <c r="W49" s="367"/>
      <c r="X49" s="411"/>
      <c r="Y49" s="413"/>
      <c r="Z49" s="414"/>
      <c r="AA49" s="414"/>
      <c r="AB49" s="1119">
        <f>'別紙様式2-3 個表_特定'!O5</f>
        <v>0</v>
      </c>
      <c r="AC49" s="1120"/>
      <c r="AD49" s="1120"/>
      <c r="AE49" s="1120"/>
      <c r="AF49" s="1120"/>
      <c r="AG49" s="1120"/>
      <c r="AH49" s="1120"/>
      <c r="AI49" s="1090" t="s">
        <v>2</v>
      </c>
      <c r="AJ49" s="1091"/>
      <c r="AK49" s="329"/>
      <c r="AT49" s="348"/>
    </row>
    <row r="50" spans="1:47" ht="21" customHeight="1" thickBot="1">
      <c r="A50" s="406" t="s">
        <v>88</v>
      </c>
      <c r="B50" s="366" t="s">
        <v>275</v>
      </c>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Z50" s="368"/>
      <c r="AA50" s="369" t="s">
        <v>376</v>
      </c>
      <c r="AB50" s="1104">
        <f>AB51-AB52</f>
        <v>0</v>
      </c>
      <c r="AC50" s="1105"/>
      <c r="AD50" s="1105"/>
      <c r="AE50" s="1105"/>
      <c r="AF50" s="1105"/>
      <c r="AG50" s="1105"/>
      <c r="AH50" s="1105"/>
      <c r="AI50" s="1090" t="s">
        <v>2</v>
      </c>
      <c r="AJ50" s="1091"/>
      <c r="AK50" s="352" t="s">
        <v>324</v>
      </c>
      <c r="AL50" s="370" t="str">
        <f>IFERROR(IF(AND(ISNUMBER(AB50),ISNUMBER(AB49),AB50&gt;AB49),"○","☓"),"")</f>
        <v>☓</v>
      </c>
      <c r="AM50" s="371" t="str">
        <f>IF(AL50="○","賃金改善の見込額が要件を満たしています","賃金改善の見込額が要件を満たしていません。")</f>
        <v>賃金改善の見込額が要件を満たしていません。</v>
      </c>
      <c r="AN50" s="372"/>
      <c r="AO50" s="372"/>
      <c r="AP50" s="372"/>
      <c r="AQ50" s="372"/>
      <c r="AR50" s="372"/>
      <c r="AS50" s="372"/>
      <c r="AT50" s="373"/>
    </row>
    <row r="51" spans="1:47" ht="21" customHeight="1" thickBot="1">
      <c r="A51" s="374"/>
      <c r="B51" s="415" t="s">
        <v>292</v>
      </c>
      <c r="C51" s="416"/>
      <c r="D51" s="416"/>
      <c r="E51" s="416"/>
      <c r="F51" s="416"/>
      <c r="G51" s="416"/>
      <c r="H51" s="416"/>
      <c r="I51" s="416"/>
      <c r="J51" s="416"/>
      <c r="K51" s="416"/>
      <c r="L51" s="416"/>
      <c r="M51" s="416"/>
      <c r="N51" s="416"/>
      <c r="O51" s="416"/>
      <c r="P51" s="416"/>
      <c r="Q51" s="416"/>
      <c r="R51" s="416"/>
      <c r="S51" s="416"/>
      <c r="T51" s="416"/>
      <c r="U51" s="416"/>
      <c r="V51" s="416"/>
      <c r="W51" s="416"/>
      <c r="X51" s="416"/>
      <c r="Y51" s="416"/>
      <c r="Z51" s="416"/>
      <c r="AA51" s="416"/>
      <c r="AB51" s="1094">
        <f>(SUM(基本情報入力シート!AY44:AY143)-SUM(基本情報入力シート!BC44:BC143))</f>
        <v>0</v>
      </c>
      <c r="AC51" s="1097"/>
      <c r="AD51" s="1097"/>
      <c r="AE51" s="1097"/>
      <c r="AF51" s="1097"/>
      <c r="AG51" s="1097"/>
      <c r="AH51" s="1098"/>
      <c r="AI51" s="1046" t="s">
        <v>2</v>
      </c>
      <c r="AJ51" s="1093"/>
      <c r="AK51" s="352"/>
      <c r="AT51" s="348"/>
    </row>
    <row r="52" spans="1:47" ht="21" customHeight="1" thickBot="1">
      <c r="A52" s="410"/>
      <c r="B52" s="1077" t="s">
        <v>433</v>
      </c>
      <c r="C52" s="1078"/>
      <c r="D52" s="1078"/>
      <c r="E52" s="1078"/>
      <c r="F52" s="1078"/>
      <c r="G52" s="1078"/>
      <c r="H52" s="1078"/>
      <c r="I52" s="1078"/>
      <c r="J52" s="1078"/>
      <c r="K52" s="1078"/>
      <c r="L52" s="1078"/>
      <c r="M52" s="1078"/>
      <c r="N52" s="1078"/>
      <c r="O52" s="1078"/>
      <c r="P52" s="1078"/>
      <c r="Q52" s="1078"/>
      <c r="R52" s="1078"/>
      <c r="S52" s="1078"/>
      <c r="T52" s="1078"/>
      <c r="U52" s="1078"/>
      <c r="V52" s="1078"/>
      <c r="W52" s="1078"/>
      <c r="X52" s="1078"/>
      <c r="Y52" s="1078"/>
      <c r="Z52" s="1078"/>
      <c r="AA52" s="1078"/>
      <c r="AB52" s="1082">
        <f>AB53-AB54-AB55-AB56</f>
        <v>0</v>
      </c>
      <c r="AC52" s="1083"/>
      <c r="AD52" s="1083"/>
      <c r="AE52" s="1083"/>
      <c r="AF52" s="1083"/>
      <c r="AG52" s="1083"/>
      <c r="AH52" s="1083"/>
      <c r="AI52" s="1084" t="s">
        <v>2</v>
      </c>
      <c r="AJ52" s="1085"/>
      <c r="AK52" s="352"/>
      <c r="AL52" s="417"/>
      <c r="AT52" s="348"/>
    </row>
    <row r="53" spans="1:47" ht="21" customHeight="1" thickBot="1">
      <c r="A53" s="410"/>
      <c r="B53" s="418"/>
      <c r="C53" s="419" t="s">
        <v>293</v>
      </c>
      <c r="D53" s="377"/>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1094">
        <f>SUM(基本情報入力シート!AB44:AB143)</f>
        <v>0</v>
      </c>
      <c r="AC53" s="1097"/>
      <c r="AD53" s="1097"/>
      <c r="AE53" s="1097"/>
      <c r="AF53" s="1097"/>
      <c r="AG53" s="1097"/>
      <c r="AH53" s="1098"/>
      <c r="AI53" s="1099" t="s">
        <v>2</v>
      </c>
      <c r="AJ53" s="1100"/>
      <c r="AK53" s="329"/>
      <c r="AT53" s="348"/>
    </row>
    <row r="54" spans="1:47" ht="21" customHeight="1" thickBot="1">
      <c r="A54" s="410"/>
      <c r="B54" s="420"/>
      <c r="C54" s="419" t="s">
        <v>381</v>
      </c>
      <c r="D54" s="379"/>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1094">
        <f>AB33</f>
        <v>0</v>
      </c>
      <c r="AC54" s="1097"/>
      <c r="AD54" s="1097"/>
      <c r="AE54" s="1097"/>
      <c r="AF54" s="1097"/>
      <c r="AG54" s="1097"/>
      <c r="AH54" s="1098"/>
      <c r="AI54" s="1046" t="s">
        <v>2</v>
      </c>
      <c r="AJ54" s="1093"/>
      <c r="AK54" s="329"/>
      <c r="AT54" s="348"/>
    </row>
    <row r="55" spans="1:47" ht="21" customHeight="1" thickBot="1">
      <c r="A55" s="376"/>
      <c r="B55" s="421"/>
      <c r="C55" s="381" t="s">
        <v>382</v>
      </c>
      <c r="D55" s="379"/>
      <c r="E55" s="380"/>
      <c r="F55" s="380"/>
      <c r="G55" s="380"/>
      <c r="H55" s="380"/>
      <c r="I55" s="380"/>
      <c r="J55" s="380"/>
      <c r="K55" s="380"/>
      <c r="L55" s="380"/>
      <c r="M55" s="380"/>
      <c r="N55" s="380"/>
      <c r="O55" s="380"/>
      <c r="P55" s="380"/>
      <c r="Q55" s="380"/>
      <c r="R55" s="380"/>
      <c r="S55" s="380"/>
      <c r="T55" s="380"/>
      <c r="U55" s="381"/>
      <c r="V55" s="382"/>
      <c r="W55" s="382"/>
      <c r="X55" s="382"/>
      <c r="Y55" s="382"/>
      <c r="Z55" s="379"/>
      <c r="AA55" s="379"/>
      <c r="AB55" s="1252">
        <f>SUM(基本情報入力シート!AM44:AM143)</f>
        <v>0</v>
      </c>
      <c r="AC55" s="1253"/>
      <c r="AD55" s="1253"/>
      <c r="AE55" s="1253"/>
      <c r="AF55" s="1253"/>
      <c r="AG55" s="1253"/>
      <c r="AH55" s="1254"/>
      <c r="AI55" s="1046" t="s">
        <v>2</v>
      </c>
      <c r="AJ55" s="1093"/>
      <c r="AK55" s="329"/>
      <c r="AL55" s="417"/>
      <c r="AT55" s="348"/>
    </row>
    <row r="56" spans="1:47" ht="21" customHeight="1" thickBot="1">
      <c r="A56" s="383"/>
      <c r="B56" s="422"/>
      <c r="C56" s="381" t="s">
        <v>372</v>
      </c>
      <c r="D56" s="385"/>
      <c r="E56" s="386"/>
      <c r="F56" s="386"/>
      <c r="G56" s="386"/>
      <c r="H56" s="386"/>
      <c r="I56" s="386"/>
      <c r="J56" s="386"/>
      <c r="K56" s="386"/>
      <c r="L56" s="386"/>
      <c r="M56" s="380"/>
      <c r="N56" s="380"/>
      <c r="O56" s="380"/>
      <c r="P56" s="380"/>
      <c r="Q56" s="380"/>
      <c r="R56" s="380"/>
      <c r="S56" s="380"/>
      <c r="T56" s="380"/>
      <c r="U56" s="381"/>
      <c r="V56" s="382"/>
      <c r="W56" s="382"/>
      <c r="X56" s="382"/>
      <c r="Y56" s="382"/>
      <c r="Z56" s="379"/>
      <c r="AA56" s="379"/>
      <c r="AB56" s="1269">
        <f>SUM(基本情報入力シート!AQ44:AQ143)</f>
        <v>0</v>
      </c>
      <c r="AC56" s="1270"/>
      <c r="AD56" s="1270"/>
      <c r="AE56" s="1270"/>
      <c r="AF56" s="1270"/>
      <c r="AG56" s="1270"/>
      <c r="AH56" s="1271"/>
      <c r="AI56" s="1050" t="s">
        <v>246</v>
      </c>
      <c r="AJ56" s="1051"/>
      <c r="AK56" s="329"/>
      <c r="AL56" s="417"/>
      <c r="AT56" s="348"/>
    </row>
    <row r="57" spans="1:47" ht="24" customHeight="1" thickBot="1">
      <c r="A57" s="423" t="s">
        <v>18</v>
      </c>
      <c r="B57" s="403" t="s">
        <v>159</v>
      </c>
      <c r="C57" s="403"/>
      <c r="D57" s="403"/>
      <c r="E57" s="403"/>
      <c r="F57" s="403"/>
      <c r="G57" s="403"/>
      <c r="H57" s="403"/>
      <c r="I57" s="403"/>
      <c r="J57" s="403"/>
      <c r="K57" s="403"/>
      <c r="L57" s="424"/>
      <c r="M57" s="424"/>
      <c r="N57" s="403"/>
      <c r="O57" s="403"/>
      <c r="P57" s="425"/>
      <c r="Q57" s="425"/>
      <c r="R57" s="426"/>
      <c r="S57" s="1115" t="s">
        <v>200</v>
      </c>
      <c r="T57" s="1116"/>
      <c r="U57" s="1116"/>
      <c r="V57" s="1116"/>
      <c r="W57" s="1116"/>
      <c r="X57" s="1117"/>
      <c r="Y57" s="1052" t="s">
        <v>377</v>
      </c>
      <c r="Z57" s="1053"/>
      <c r="AA57" s="1053"/>
      <c r="AB57" s="1053"/>
      <c r="AC57" s="1053"/>
      <c r="AD57" s="1054"/>
      <c r="AE57" s="1052" t="s">
        <v>201</v>
      </c>
      <c r="AF57" s="1053"/>
      <c r="AG57" s="1053"/>
      <c r="AH57" s="1053"/>
      <c r="AI57" s="1053"/>
      <c r="AJ57" s="1054"/>
      <c r="AL57" s="427"/>
      <c r="AT57" s="348"/>
    </row>
    <row r="58" spans="1:47" ht="21.75" customHeight="1" thickBot="1">
      <c r="A58" s="1028"/>
      <c r="B58" s="1079" t="s">
        <v>434</v>
      </c>
      <c r="C58" s="1080"/>
      <c r="D58" s="1080"/>
      <c r="E58" s="1080"/>
      <c r="F58" s="1080"/>
      <c r="G58" s="1080"/>
      <c r="H58" s="1080"/>
      <c r="I58" s="1080"/>
      <c r="J58" s="1080"/>
      <c r="K58" s="1080"/>
      <c r="L58" s="1080"/>
      <c r="M58" s="1080"/>
      <c r="N58" s="1080"/>
      <c r="O58" s="1080"/>
      <c r="P58" s="1080"/>
      <c r="Q58" s="1080"/>
      <c r="R58" s="1081"/>
      <c r="S58" s="1055">
        <f>(SUM(基本情報入力シート!AC44:AC143)-SUM(基本情報入力シート!AG44:AG143)-SUM(基本情報入力シート!AK44:AK143)-SUM(基本情報入力シート!AN44:AN143)-SUM(基本情報入力シート!AR44:AR143))</f>
        <v>0</v>
      </c>
      <c r="T58" s="1056"/>
      <c r="U58" s="1056"/>
      <c r="V58" s="1056"/>
      <c r="W58" s="1057"/>
      <c r="X58" s="428" t="s">
        <v>2</v>
      </c>
      <c r="Y58" s="1055">
        <f>(SUM(基本情報入力シート!AD44:AD143)-SUM(基本情報入力シート!AH44:AH143)-SUM(基本情報入力シート!AL44:AL143)-SUM(基本情報入力シート!AO44:AO143)-SUM(基本情報入力シート!AS44:AS143))</f>
        <v>0</v>
      </c>
      <c r="Z58" s="1056"/>
      <c r="AA58" s="1056"/>
      <c r="AB58" s="1056"/>
      <c r="AC58" s="1057"/>
      <c r="AD58" s="429" t="s">
        <v>2</v>
      </c>
      <c r="AE58" s="1055">
        <f>(SUM(基本情報入力シート!AE44:AE143)-SUM(基本情報入力シート!AI44:AI143)-SUM(基本情報入力シート!AP44:AP143)-SUM(基本情報入力シート!AT44:AT143))</f>
        <v>0</v>
      </c>
      <c r="AF58" s="1056"/>
      <c r="AG58" s="1056"/>
      <c r="AH58" s="1056"/>
      <c r="AI58" s="1057"/>
      <c r="AJ58" s="430" t="s">
        <v>2</v>
      </c>
      <c r="AL58" s="427"/>
      <c r="AT58" s="348"/>
    </row>
    <row r="59" spans="1:47" ht="21.75" customHeight="1" thickBot="1">
      <c r="A59" s="1028"/>
      <c r="B59" s="431" t="s">
        <v>435</v>
      </c>
      <c r="C59" s="432"/>
      <c r="D59" s="432"/>
      <c r="E59" s="432"/>
      <c r="F59" s="432"/>
      <c r="G59" s="432"/>
      <c r="H59" s="432"/>
      <c r="I59" s="432"/>
      <c r="J59" s="432"/>
      <c r="K59" s="432"/>
      <c r="L59" s="433"/>
      <c r="M59" s="433"/>
      <c r="N59" s="433"/>
      <c r="O59" s="433"/>
      <c r="P59" s="433"/>
      <c r="Q59" s="433"/>
      <c r="R59" s="434"/>
      <c r="S59" s="1074">
        <f>SUM(基本情報入力シート!AU44:AU143)</f>
        <v>0</v>
      </c>
      <c r="T59" s="1075"/>
      <c r="U59" s="1075"/>
      <c r="V59" s="1075"/>
      <c r="W59" s="1076"/>
      <c r="X59" s="435" t="s">
        <v>89</v>
      </c>
      <c r="Y59" s="1074">
        <f>SUM(基本情報入力シート!AV44:AV143)</f>
        <v>0</v>
      </c>
      <c r="Z59" s="1075"/>
      <c r="AA59" s="1075"/>
      <c r="AB59" s="1075"/>
      <c r="AC59" s="1076"/>
      <c r="AD59" s="436" t="s">
        <v>89</v>
      </c>
      <c r="AE59" s="1074">
        <f>SUM(基本情報入力シート!AX44:AX143)</f>
        <v>0</v>
      </c>
      <c r="AF59" s="1075"/>
      <c r="AG59" s="1075"/>
      <c r="AH59" s="1075"/>
      <c r="AI59" s="1076"/>
      <c r="AJ59" s="437" t="s">
        <v>89</v>
      </c>
      <c r="AL59" s="427"/>
      <c r="AT59" s="348"/>
    </row>
    <row r="60" spans="1:47" ht="21.75" customHeight="1" thickBot="1">
      <c r="A60" s="1028"/>
      <c r="B60" s="438" t="s">
        <v>436</v>
      </c>
      <c r="C60" s="439"/>
      <c r="D60" s="439"/>
      <c r="E60" s="439"/>
      <c r="F60" s="439"/>
      <c r="G60" s="439"/>
      <c r="H60" s="439"/>
      <c r="I60" s="439"/>
      <c r="J60" s="439"/>
      <c r="K60" s="439"/>
      <c r="L60" s="440"/>
      <c r="M60" s="440"/>
      <c r="N60" s="440"/>
      <c r="O60" s="440"/>
      <c r="P60" s="440"/>
      <c r="Q60" s="440"/>
      <c r="R60" s="440"/>
      <c r="S60" s="1064">
        <f>ROUNDDOWN(S59/12,1)</f>
        <v>0</v>
      </c>
      <c r="T60" s="1065"/>
      <c r="U60" s="1065"/>
      <c r="V60" s="1065"/>
      <c r="W60" s="1066"/>
      <c r="X60" s="435" t="s">
        <v>89</v>
      </c>
      <c r="Y60" s="1064">
        <f>ROUNDDOWN(Y59/12,1)</f>
        <v>0</v>
      </c>
      <c r="Z60" s="1065"/>
      <c r="AA60" s="1065"/>
      <c r="AB60" s="1065"/>
      <c r="AC60" s="1066"/>
      <c r="AD60" s="436" t="s">
        <v>89</v>
      </c>
      <c r="AE60" s="1064">
        <f>ROUNDDOWN(SUM(基本情報入力シート!AW44:AW143)/12,1)</f>
        <v>0</v>
      </c>
      <c r="AF60" s="1065"/>
      <c r="AG60" s="1065"/>
      <c r="AH60" s="1065"/>
      <c r="AI60" s="1066"/>
      <c r="AJ60" s="437" t="s">
        <v>89</v>
      </c>
      <c r="AL60" s="427"/>
      <c r="AT60" s="348"/>
    </row>
    <row r="61" spans="1:47" ht="21.75" customHeight="1" thickBot="1">
      <c r="A61" s="1028"/>
      <c r="B61" s="438" t="s">
        <v>437</v>
      </c>
      <c r="C61" s="441"/>
      <c r="D61" s="441"/>
      <c r="E61" s="441"/>
      <c r="F61" s="441"/>
      <c r="G61" s="441"/>
      <c r="H61" s="441"/>
      <c r="I61" s="441"/>
      <c r="J61" s="441"/>
      <c r="K61" s="441"/>
      <c r="L61" s="408"/>
      <c r="M61" s="408"/>
      <c r="N61" s="408"/>
      <c r="O61" s="408"/>
      <c r="P61" s="408"/>
      <c r="Q61" s="408"/>
      <c r="R61" s="408"/>
      <c r="S61" s="1086" t="str">
        <f>IFERROR(ROUND(S58/S59,),"")</f>
        <v/>
      </c>
      <c r="T61" s="1087"/>
      <c r="U61" s="1087"/>
      <c r="V61" s="1087"/>
      <c r="W61" s="1088"/>
      <c r="X61" s="435" t="s">
        <v>2</v>
      </c>
      <c r="Y61" s="1086" t="str">
        <f>IFERROR(ROUND(Y58/Y59,),"")</f>
        <v/>
      </c>
      <c r="Z61" s="1087"/>
      <c r="AA61" s="1087"/>
      <c r="AB61" s="1087"/>
      <c r="AC61" s="1088"/>
      <c r="AD61" s="435" t="s">
        <v>2</v>
      </c>
      <c r="AE61" s="1086" t="str">
        <f>IFERROR(ROUND(AE58/AE59,),"")</f>
        <v/>
      </c>
      <c r="AF61" s="1087"/>
      <c r="AG61" s="1087"/>
      <c r="AH61" s="1087"/>
      <c r="AI61" s="1088"/>
      <c r="AJ61" s="437" t="s">
        <v>2</v>
      </c>
      <c r="AL61" s="427"/>
      <c r="AT61" s="348"/>
    </row>
    <row r="62" spans="1:47" ht="18" customHeight="1">
      <c r="A62" s="1028"/>
      <c r="B62" s="1276" t="s">
        <v>438</v>
      </c>
      <c r="C62" s="1277"/>
      <c r="D62" s="1277"/>
      <c r="E62" s="1277"/>
      <c r="F62" s="1277"/>
      <c r="G62" s="1277"/>
      <c r="H62" s="1277"/>
      <c r="I62" s="1277"/>
      <c r="J62" s="1277"/>
      <c r="K62" s="244">
        <v>0</v>
      </c>
      <c r="L62" s="442" t="s">
        <v>334</v>
      </c>
      <c r="M62" s="443"/>
      <c r="N62" s="443"/>
      <c r="O62" s="443"/>
      <c r="P62" s="443"/>
      <c r="Q62" s="443"/>
      <c r="R62" s="443"/>
      <c r="S62" s="1072" t="str">
        <f>IF(AN63="","",CEILING(AN63,1))</f>
        <v/>
      </c>
      <c r="T62" s="1073"/>
      <c r="U62" s="1073"/>
      <c r="V62" s="1073"/>
      <c r="W62" s="1073"/>
      <c r="X62" s="444" t="s">
        <v>335</v>
      </c>
      <c r="Y62" s="1069"/>
      <c r="Z62" s="1070"/>
      <c r="AA62" s="1070"/>
      <c r="AB62" s="1070"/>
      <c r="AC62" s="1070"/>
      <c r="AD62" s="1071"/>
      <c r="AE62" s="1107"/>
      <c r="AF62" s="1108"/>
      <c r="AG62" s="1108"/>
      <c r="AH62" s="1108"/>
      <c r="AI62" s="1108"/>
      <c r="AJ62" s="1109"/>
      <c r="AL62" s="445"/>
      <c r="AM62" s="446"/>
      <c r="AN62" s="447" t="s">
        <v>210</v>
      </c>
      <c r="AO62" s="448" t="s">
        <v>211</v>
      </c>
      <c r="AP62" s="447" t="s">
        <v>212</v>
      </c>
      <c r="AQ62" s="448" t="s">
        <v>330</v>
      </c>
      <c r="AR62" s="449" t="s">
        <v>331</v>
      </c>
      <c r="AS62" s="450" t="s">
        <v>332</v>
      </c>
      <c r="AT62" s="451" t="s">
        <v>333</v>
      </c>
      <c r="AU62" s="452"/>
    </row>
    <row r="63" spans="1:47" ht="18" customHeight="1">
      <c r="A63" s="1028"/>
      <c r="B63" s="1278"/>
      <c r="C63" s="1279"/>
      <c r="D63" s="1279"/>
      <c r="E63" s="1279"/>
      <c r="F63" s="1279"/>
      <c r="G63" s="1279"/>
      <c r="H63" s="1279"/>
      <c r="I63" s="1279"/>
      <c r="J63" s="1279"/>
      <c r="K63" s="245"/>
      <c r="L63" s="439"/>
      <c r="M63" s="453" t="s">
        <v>261</v>
      </c>
      <c r="N63" s="1068" t="str">
        <f>IF(AN63="","",T63)</f>
        <v/>
      </c>
      <c r="O63" s="1068"/>
      <c r="P63" s="1068"/>
      <c r="Q63" s="453" t="s">
        <v>335</v>
      </c>
      <c r="R63" s="454" t="s">
        <v>336</v>
      </c>
      <c r="S63" s="455" t="s">
        <v>261</v>
      </c>
      <c r="T63" s="1049" t="str">
        <f>IF(AN63="","",S60*S62*12)</f>
        <v/>
      </c>
      <c r="U63" s="1049"/>
      <c r="V63" s="1049"/>
      <c r="W63" s="456" t="s">
        <v>335</v>
      </c>
      <c r="X63" s="457" t="s">
        <v>336</v>
      </c>
      <c r="Y63" s="1069"/>
      <c r="Z63" s="1070"/>
      <c r="AA63" s="1070"/>
      <c r="AB63" s="1070"/>
      <c r="AC63" s="1070"/>
      <c r="AD63" s="1071"/>
      <c r="AE63" s="1107"/>
      <c r="AF63" s="1108"/>
      <c r="AG63" s="1108"/>
      <c r="AH63" s="1108"/>
      <c r="AI63" s="1108"/>
      <c r="AJ63" s="1109"/>
      <c r="AL63" s="458" t="s">
        <v>214</v>
      </c>
      <c r="AM63" s="458" t="s">
        <v>208</v>
      </c>
      <c r="AN63" s="459" t="str">
        <f>IF(基本情報入力シート!W31="○",AB49/(S60*12),"")</f>
        <v/>
      </c>
      <c r="AO63" s="460"/>
      <c r="AP63" s="459"/>
      <c r="AQ63" s="450"/>
      <c r="AR63" s="461"/>
      <c r="AS63" s="450"/>
      <c r="AT63" s="462" t="str">
        <f>IF(AN63="","","なし")</f>
        <v/>
      </c>
      <c r="AU63" s="452"/>
    </row>
    <row r="64" spans="1:47" ht="18" customHeight="1" thickBot="1">
      <c r="A64" s="1028"/>
      <c r="B64" s="1278"/>
      <c r="C64" s="1279"/>
      <c r="D64" s="1279"/>
      <c r="E64" s="1279"/>
      <c r="F64" s="1279"/>
      <c r="G64" s="1279"/>
      <c r="H64" s="1279"/>
      <c r="I64" s="1279"/>
      <c r="J64" s="1279"/>
      <c r="K64" s="244"/>
      <c r="L64" s="442" t="s">
        <v>337</v>
      </c>
      <c r="M64" s="443"/>
      <c r="N64" s="443"/>
      <c r="O64" s="443"/>
      <c r="P64" s="443"/>
      <c r="Q64" s="443"/>
      <c r="R64" s="443"/>
      <c r="S64" s="1113" t="str">
        <f>IF(AN65="","",IF((CEILING(AN66,1)-AN66)-2*(CEILING(AO66,1)-AO66)&gt;=0,CEILING(AN66,1),CEILING(AN66+AS67/S60/12,1)))</f>
        <v/>
      </c>
      <c r="T64" s="1114"/>
      <c r="U64" s="1114"/>
      <c r="V64" s="1114"/>
      <c r="W64" s="1114"/>
      <c r="X64" s="463" t="s">
        <v>335</v>
      </c>
      <c r="Y64" s="1113" t="str">
        <f>IF(AO65="","",IF((CEILING(AN66,1)-AN66)-2*(CEILING(AO66,1)-AO66)&gt;=0,CEILING(AO66,1),FLOOR(AO66,1)))</f>
        <v/>
      </c>
      <c r="Z64" s="1114"/>
      <c r="AA64" s="1114"/>
      <c r="AB64" s="1114"/>
      <c r="AC64" s="1114"/>
      <c r="AD64" s="463" t="s">
        <v>335</v>
      </c>
      <c r="AE64" s="1058"/>
      <c r="AF64" s="1059"/>
      <c r="AG64" s="1059"/>
      <c r="AH64" s="1059"/>
      <c r="AI64" s="1059"/>
      <c r="AJ64" s="1060"/>
      <c r="AL64" s="464"/>
      <c r="AM64" s="465" t="s">
        <v>209</v>
      </c>
      <c r="AN64" s="466" t="str">
        <f>IF(AN63="","",AB49)</f>
        <v/>
      </c>
      <c r="AO64" s="467"/>
      <c r="AP64" s="466"/>
      <c r="AQ64" s="468" t="str">
        <f>IF(AN63="","",SUM(AN64:AP64))</f>
        <v/>
      </c>
      <c r="AR64" s="469" t="str">
        <f>IF(AN63="","",AQ64-S60*S62*12)</f>
        <v/>
      </c>
      <c r="AS64" s="470" t="str">
        <f>IF(AN63="","","-")</f>
        <v/>
      </c>
      <c r="AT64" s="471"/>
      <c r="AU64" s="472"/>
    </row>
    <row r="65" spans="1:47" ht="18" customHeight="1" thickBot="1">
      <c r="A65" s="1028"/>
      <c r="B65" s="1278"/>
      <c r="C65" s="1279"/>
      <c r="D65" s="1279"/>
      <c r="E65" s="1279"/>
      <c r="F65" s="1279"/>
      <c r="G65" s="1279"/>
      <c r="H65" s="1279"/>
      <c r="I65" s="1279"/>
      <c r="J65" s="1279"/>
      <c r="K65" s="245"/>
      <c r="L65" s="439"/>
      <c r="M65" s="453" t="s">
        <v>261</v>
      </c>
      <c r="N65" s="1068" t="str">
        <f>IF(AN65="","",SUM(T65,Z65))</f>
        <v/>
      </c>
      <c r="O65" s="1068"/>
      <c r="P65" s="1068"/>
      <c r="Q65" s="453" t="s">
        <v>335</v>
      </c>
      <c r="R65" s="454" t="s">
        <v>336</v>
      </c>
      <c r="S65" s="473" t="s">
        <v>261</v>
      </c>
      <c r="T65" s="1068" t="str">
        <f>IF(AN65="","",S60*S64*12)</f>
        <v/>
      </c>
      <c r="U65" s="1068"/>
      <c r="V65" s="1068"/>
      <c r="W65" s="453" t="s">
        <v>335</v>
      </c>
      <c r="X65" s="474" t="s">
        <v>336</v>
      </c>
      <c r="Y65" s="473" t="s">
        <v>261</v>
      </c>
      <c r="Z65" s="1068" t="str">
        <f>IF(AN65="","",Y60*Y64*12)</f>
        <v/>
      </c>
      <c r="AA65" s="1068"/>
      <c r="AB65" s="1068"/>
      <c r="AC65" s="453" t="s">
        <v>335</v>
      </c>
      <c r="AD65" s="474" t="s">
        <v>336</v>
      </c>
      <c r="AE65" s="1061"/>
      <c r="AF65" s="1062"/>
      <c r="AG65" s="1062"/>
      <c r="AH65" s="1062"/>
      <c r="AI65" s="1062"/>
      <c r="AJ65" s="1063"/>
      <c r="AL65" s="458" t="s">
        <v>215</v>
      </c>
      <c r="AM65" s="475" t="s">
        <v>213</v>
      </c>
      <c r="AN65" s="476" t="str">
        <f>IF(基本情報入力シート!W32="○",基本情報入力シート!B32,"")</f>
        <v/>
      </c>
      <c r="AO65" s="477" t="str">
        <f>IF(AN65="","",基本情報入力シート!E32)</f>
        <v/>
      </c>
      <c r="AP65" s="478"/>
      <c r="AQ65" s="450"/>
      <c r="AR65" s="461"/>
      <c r="AS65" s="450"/>
      <c r="AT65" s="462" t="str">
        <f>IF(AN65="","","(A)/(B)")</f>
        <v/>
      </c>
      <c r="AU65" s="479" t="str">
        <f>IF(AN65="","",AN65/AO65)</f>
        <v/>
      </c>
    </row>
    <row r="66" spans="1:47" ht="18" customHeight="1">
      <c r="A66" s="1028"/>
      <c r="B66" s="1278"/>
      <c r="C66" s="1279"/>
      <c r="D66" s="1279"/>
      <c r="E66" s="1279"/>
      <c r="F66" s="1279"/>
      <c r="G66" s="1279"/>
      <c r="H66" s="1279"/>
      <c r="I66" s="1279"/>
      <c r="J66" s="1279"/>
      <c r="K66" s="246"/>
      <c r="L66" s="442" t="s">
        <v>338</v>
      </c>
      <c r="M66" s="443"/>
      <c r="N66" s="443"/>
      <c r="O66" s="443"/>
      <c r="P66" s="443"/>
      <c r="Q66" s="443"/>
      <c r="R66" s="443"/>
      <c r="S66" s="1072" t="str">
        <f>IF(AN68="","",IF((CEILING(AN69,1)-AN69)-2*(CEILING(AO69,1)-AO69)&gt;=0,CEILING(AN69,1),CEILING(AN69+(AS69+AS70)/S60/12,1)))</f>
        <v/>
      </c>
      <c r="T66" s="1073"/>
      <c r="U66" s="1073"/>
      <c r="V66" s="1073"/>
      <c r="W66" s="1073"/>
      <c r="X66" s="444" t="s">
        <v>335</v>
      </c>
      <c r="Y66" s="1072" t="str">
        <f>IF(AN68="","",IF((CEILING(AN69,1)-AN69)-2*(CEILING(AO69,1)-AO69)&gt;=0,CEILING(AO69,1),FLOOR(AO69,1)))</f>
        <v/>
      </c>
      <c r="Z66" s="1073"/>
      <c r="AA66" s="1073"/>
      <c r="AB66" s="1073"/>
      <c r="AC66" s="1073"/>
      <c r="AD66" s="444" t="s">
        <v>335</v>
      </c>
      <c r="AE66" s="1073" t="str">
        <f>IF(AN68="","",IF(Y66-2*(CEILING(AP69,1))&gt;=0,CEILING(AP69,1),FLOOR(AP69,1)))</f>
        <v/>
      </c>
      <c r="AF66" s="1073"/>
      <c r="AG66" s="1073"/>
      <c r="AH66" s="1073"/>
      <c r="AI66" s="1073"/>
      <c r="AJ66" s="480" t="s">
        <v>335</v>
      </c>
      <c r="AL66" s="481"/>
      <c r="AM66" s="482" t="s">
        <v>208</v>
      </c>
      <c r="AN66" s="483" t="str">
        <f>IF(AN65="","",AB49/((S60+Y60/AU65)*12))</f>
        <v/>
      </c>
      <c r="AO66" s="484" t="str">
        <f>IF(AN65="","",AB49/((S60*AU65+Y60)*12))</f>
        <v/>
      </c>
      <c r="AP66" s="483"/>
      <c r="AQ66" s="485"/>
      <c r="AR66" s="486"/>
      <c r="AS66" s="485"/>
      <c r="AT66" s="487"/>
      <c r="AU66" s="488"/>
    </row>
    <row r="67" spans="1:47" ht="18" customHeight="1" thickBot="1">
      <c r="A67" s="489"/>
      <c r="B67" s="1278"/>
      <c r="C67" s="1279"/>
      <c r="D67" s="1279"/>
      <c r="E67" s="1279"/>
      <c r="F67" s="1279"/>
      <c r="G67" s="1279"/>
      <c r="H67" s="1279"/>
      <c r="I67" s="1279"/>
      <c r="J67" s="1279"/>
      <c r="K67" s="245"/>
      <c r="L67" s="441"/>
      <c r="M67" s="456" t="s">
        <v>261</v>
      </c>
      <c r="N67" s="1049" t="str">
        <f>IF(AN68="","",SUM(T67,Z67,AF67))</f>
        <v/>
      </c>
      <c r="O67" s="1049"/>
      <c r="P67" s="1049"/>
      <c r="Q67" s="456" t="s">
        <v>335</v>
      </c>
      <c r="R67" s="490" t="s">
        <v>336</v>
      </c>
      <c r="S67" s="455" t="s">
        <v>261</v>
      </c>
      <c r="T67" s="1049" t="str">
        <f>IF(AN68="","",S60*S66*12)</f>
        <v/>
      </c>
      <c r="U67" s="1049"/>
      <c r="V67" s="1049"/>
      <c r="W67" s="456" t="s">
        <v>335</v>
      </c>
      <c r="X67" s="474" t="s">
        <v>336</v>
      </c>
      <c r="Y67" s="455" t="s">
        <v>261</v>
      </c>
      <c r="Z67" s="1049" t="str">
        <f>IF(AN68="","",Y60*Y66*12)</f>
        <v/>
      </c>
      <c r="AA67" s="1049"/>
      <c r="AB67" s="1049"/>
      <c r="AC67" s="456" t="s">
        <v>335</v>
      </c>
      <c r="AD67" s="474" t="s">
        <v>336</v>
      </c>
      <c r="AE67" s="456" t="s">
        <v>261</v>
      </c>
      <c r="AF67" s="1049" t="str">
        <f>IF(AN68="","",AE60*AE66*12)</f>
        <v/>
      </c>
      <c r="AG67" s="1049"/>
      <c r="AH67" s="1049"/>
      <c r="AI67" s="456" t="s">
        <v>335</v>
      </c>
      <c r="AJ67" s="491" t="s">
        <v>336</v>
      </c>
      <c r="AL67" s="464"/>
      <c r="AM67" s="464" t="s">
        <v>209</v>
      </c>
      <c r="AN67" s="492" t="str">
        <f>IF(AN65="","",AB49/(1+Y60/S60/AU65))</f>
        <v/>
      </c>
      <c r="AO67" s="493" t="str">
        <f>IF(AN65="","",AB49/(S60/Y60*AU65+1))</f>
        <v/>
      </c>
      <c r="AP67" s="492"/>
      <c r="AQ67" s="468" t="str">
        <f>IF(AN65="","",SUM(AN67:AP67))</f>
        <v/>
      </c>
      <c r="AR67" s="469" t="str">
        <f>IF(AN65="","",AQ67-S60*S64*12-Y60*Y64*12)</f>
        <v/>
      </c>
      <c r="AS67" s="494" t="str">
        <f>IF(AN65="","",IF((CEILING(AN66,1)-AN66)-2*(CEILING(AO66,1)-AO66)&gt;=0,0,(AO66-FLOOR(AO66,1))*Y60*12))</f>
        <v/>
      </c>
      <c r="AT67" s="471"/>
      <c r="AU67" s="495"/>
    </row>
    <row r="68" spans="1:47" ht="18" customHeight="1" thickBot="1">
      <c r="A68" s="489"/>
      <c r="B68" s="1278"/>
      <c r="C68" s="1279"/>
      <c r="D68" s="1279"/>
      <c r="E68" s="1279"/>
      <c r="F68" s="1279"/>
      <c r="G68" s="1279"/>
      <c r="H68" s="1279"/>
      <c r="I68" s="1279"/>
      <c r="J68" s="1279"/>
      <c r="K68" s="246"/>
      <c r="L68" s="442" t="s">
        <v>339</v>
      </c>
      <c r="M68" s="443"/>
      <c r="N68" s="443"/>
      <c r="O68" s="443"/>
      <c r="P68" s="443"/>
      <c r="Q68" s="443"/>
      <c r="R68" s="443"/>
      <c r="S68" s="1110"/>
      <c r="T68" s="1111"/>
      <c r="U68" s="1111"/>
      <c r="V68" s="1111"/>
      <c r="W68" s="1112"/>
      <c r="X68" s="1168" t="s">
        <v>335</v>
      </c>
      <c r="Y68" s="1110" t="str">
        <f>IF(AO71="","",IF((CEILING(AO72,1)-AO72)-2*(CEILING(AP72,1)-AP72)&gt;=0,CEILING(AO72,1),CEILING(AO72+AS73/S60/12,1)))</f>
        <v/>
      </c>
      <c r="Z68" s="1111"/>
      <c r="AA68" s="1111"/>
      <c r="AB68" s="1111"/>
      <c r="AC68" s="1112"/>
      <c r="AD68" s="1168" t="s">
        <v>335</v>
      </c>
      <c r="AE68" s="1110" t="str">
        <f>IF(AO71="","",IF((CEILING(AO72,1)-AO72)-2*(CEILING(AP72,1)-AP72)&gt;=0,CEILING(AP72,1),FLOOR(AP72,1)))</f>
        <v/>
      </c>
      <c r="AF68" s="1111"/>
      <c r="AG68" s="1111"/>
      <c r="AH68" s="1111"/>
      <c r="AI68" s="1112"/>
      <c r="AJ68" s="1274" t="s">
        <v>335</v>
      </c>
      <c r="AL68" s="458" t="s">
        <v>216</v>
      </c>
      <c r="AM68" s="487" t="s">
        <v>213</v>
      </c>
      <c r="AN68" s="476" t="str">
        <f>IF(基本情報入力シート!W33="○",基本情報入力シート!B32,"")</f>
        <v/>
      </c>
      <c r="AO68" s="496" t="str">
        <f>IF(AN68="","",基本情報入力シート!E32)</f>
        <v/>
      </c>
      <c r="AP68" s="497" t="str">
        <f>IF(AN68="","",基本情報入力シート!K32)</f>
        <v/>
      </c>
      <c r="AQ68" s="485"/>
      <c r="AR68" s="486"/>
      <c r="AS68" s="485"/>
      <c r="AT68" s="487" t="str">
        <f>IF(AN68="","","(A)/(B)")</f>
        <v/>
      </c>
      <c r="AU68" s="488" t="str">
        <f>IF(AN68="","",AN68/AO68)</f>
        <v/>
      </c>
    </row>
    <row r="69" spans="1:47" ht="18" customHeight="1" thickBot="1">
      <c r="A69" s="489"/>
      <c r="B69" s="1278"/>
      <c r="C69" s="1279"/>
      <c r="D69" s="1279"/>
      <c r="E69" s="1279"/>
      <c r="F69" s="1279"/>
      <c r="G69" s="1279"/>
      <c r="H69" s="1279"/>
      <c r="I69" s="1279"/>
      <c r="J69" s="1279"/>
      <c r="K69" s="247"/>
      <c r="L69" s="441"/>
      <c r="M69" s="408"/>
      <c r="N69" s="408"/>
      <c r="O69" s="408"/>
      <c r="P69" s="408"/>
      <c r="Q69" s="408"/>
      <c r="R69" s="408"/>
      <c r="S69" s="1162" t="str">
        <f>IF(AN74="","",IF((CEILING(AN75,1)-AN75)-2*(CEILING(AP75,1)-AP75)&gt;=0,CEILING(AN75,1),CEILING(AN75+AS76/S60/12,1)))</f>
        <v/>
      </c>
      <c r="T69" s="1163"/>
      <c r="U69" s="1163"/>
      <c r="V69" s="1163"/>
      <c r="W69" s="1164"/>
      <c r="X69" s="1169"/>
      <c r="Y69" s="1162"/>
      <c r="Z69" s="1163"/>
      <c r="AA69" s="1163"/>
      <c r="AB69" s="1163"/>
      <c r="AC69" s="1164"/>
      <c r="AD69" s="1169"/>
      <c r="AE69" s="1162" t="str">
        <f>IF(AN74="","",IF((CEILING(AN75,1)-AN75)-2*(CEILING(AP75,1)-AP75)&gt;=0,CEILING(AP75,1),FLOOR(AP75,1)))</f>
        <v/>
      </c>
      <c r="AF69" s="1163"/>
      <c r="AG69" s="1163"/>
      <c r="AH69" s="1163"/>
      <c r="AI69" s="1164"/>
      <c r="AJ69" s="1275"/>
      <c r="AL69" s="498"/>
      <c r="AM69" s="499" t="s">
        <v>208</v>
      </c>
      <c r="AN69" s="483" t="str">
        <f>IF(AN68="","",AB49/((S60+Y60/AU68+AE60/AU70)*12))</f>
        <v/>
      </c>
      <c r="AO69" s="484" t="str">
        <f>IF(AN68="","",AB49/((S60*AU68+Y60+AE60/AU69)*12))</f>
        <v/>
      </c>
      <c r="AP69" s="483" t="str">
        <f>IF(AN68="","",AB49/((S60*AU70+Y60*AU69+AE60)*12))</f>
        <v/>
      </c>
      <c r="AQ69" s="485"/>
      <c r="AR69" s="486"/>
      <c r="AS69" s="500" t="str">
        <f>IF(AN68="","",IF((CEILING(AN69,1)-AN69)-2*(CEILING(AO69,1)-AO69)&gt;=0,0,(AO69-FLOOR(AO69,1))*Y60*12))</f>
        <v/>
      </c>
      <c r="AT69" s="487" t="str">
        <f>IF(AN68="","","(B)/(C)")</f>
        <v/>
      </c>
      <c r="AU69" s="488" t="str">
        <f>IF(AN68="","",AO68/AP68)</f>
        <v/>
      </c>
    </row>
    <row r="70" spans="1:47" ht="18" customHeight="1" thickBot="1">
      <c r="A70" s="489"/>
      <c r="B70" s="1278"/>
      <c r="C70" s="1279"/>
      <c r="D70" s="1279"/>
      <c r="E70" s="1279"/>
      <c r="F70" s="1279"/>
      <c r="G70" s="1279"/>
      <c r="H70" s="1279"/>
      <c r="I70" s="1279"/>
      <c r="J70" s="1279"/>
      <c r="K70" s="247"/>
      <c r="L70" s="441"/>
      <c r="M70" s="408"/>
      <c r="N70" s="408"/>
      <c r="O70" s="408"/>
      <c r="P70" s="408"/>
      <c r="Q70" s="408"/>
      <c r="R70" s="408"/>
      <c r="S70" s="1165"/>
      <c r="T70" s="1166"/>
      <c r="U70" s="1166"/>
      <c r="V70" s="1166"/>
      <c r="W70" s="1167"/>
      <c r="X70" s="1169"/>
      <c r="Y70" s="1165" t="str">
        <f>IF(AO77="","",CEILING(AO77,1))</f>
        <v/>
      </c>
      <c r="Z70" s="1166"/>
      <c r="AA70" s="1166"/>
      <c r="AB70" s="1166"/>
      <c r="AC70" s="1167"/>
      <c r="AD70" s="1169"/>
      <c r="AE70" s="1165"/>
      <c r="AF70" s="1166"/>
      <c r="AG70" s="1166"/>
      <c r="AH70" s="1166"/>
      <c r="AI70" s="1167"/>
      <c r="AJ70" s="1275"/>
      <c r="AL70" s="501"/>
      <c r="AM70" s="464" t="s">
        <v>209</v>
      </c>
      <c r="AN70" s="492" t="str">
        <f>IF(AN68="","",AB49/(1+Y60/S60/AU68+AE60/S60/AU70))</f>
        <v/>
      </c>
      <c r="AO70" s="468" t="str">
        <f>IF(AN68="","",AB49/(S60/Y60*AU68+1+AE60/Y60/AU69))</f>
        <v/>
      </c>
      <c r="AP70" s="502" t="str">
        <f>IF(AN68="","",AB49/(S60/AE60*AU70+Y60/AE60*AU69+1))</f>
        <v/>
      </c>
      <c r="AQ70" s="468" t="str">
        <f>IF(AN68="","",SUM(AN70:AP70))</f>
        <v/>
      </c>
      <c r="AR70" s="469" t="str">
        <f>IF(AN68="","",AQ70-S60*S66*12-Y60*Y66*12-AE60*AE66*12)</f>
        <v/>
      </c>
      <c r="AS70" s="503" t="str">
        <f>IF(AN68="","",IF(Y66-2*(CEILING(AP69,1))&gt;=0,0,(AP69-FLOOR(AP69,1))*AE60*12))</f>
        <v/>
      </c>
      <c r="AT70" s="471" t="str">
        <f>IF(AN68="","","(A)/(C)(参考)")</f>
        <v/>
      </c>
      <c r="AU70" s="472" t="str">
        <f>IF(AN68="","",AN68/AP68)</f>
        <v/>
      </c>
    </row>
    <row r="71" spans="1:47" ht="18" customHeight="1" thickBot="1">
      <c r="A71" s="489"/>
      <c r="B71" s="1278"/>
      <c r="C71" s="1279"/>
      <c r="D71" s="1279"/>
      <c r="E71" s="1279"/>
      <c r="F71" s="1279"/>
      <c r="G71" s="1279"/>
      <c r="H71" s="1279"/>
      <c r="I71" s="1279"/>
      <c r="J71" s="1279"/>
      <c r="K71" s="248"/>
      <c r="L71" s="441"/>
      <c r="M71" s="1284" t="s">
        <v>261</v>
      </c>
      <c r="N71" s="1049" t="str">
        <f>IF(AO71="","",SUM(T71,Z71,AF71))</f>
        <v/>
      </c>
      <c r="O71" s="1049"/>
      <c r="P71" s="1049"/>
      <c r="Q71" s="1284" t="s">
        <v>335</v>
      </c>
      <c r="R71" s="1174" t="s">
        <v>336</v>
      </c>
      <c r="S71" s="1289" t="s">
        <v>261</v>
      </c>
      <c r="T71" s="1049"/>
      <c r="U71" s="1049"/>
      <c r="V71" s="1049"/>
      <c r="W71" s="1292" t="s">
        <v>335</v>
      </c>
      <c r="X71" s="1174" t="s">
        <v>336</v>
      </c>
      <c r="Y71" s="1289" t="s">
        <v>261</v>
      </c>
      <c r="Z71" s="1049" t="str">
        <f>IF(AO71="","",Y60*Y68*12)</f>
        <v/>
      </c>
      <c r="AA71" s="1049"/>
      <c r="AB71" s="1049"/>
      <c r="AC71" s="1292" t="s">
        <v>335</v>
      </c>
      <c r="AD71" s="1174" t="s">
        <v>336</v>
      </c>
      <c r="AE71" s="1289" t="s">
        <v>261</v>
      </c>
      <c r="AF71" s="1049" t="str">
        <f>IF(AO71="","",AE60*AE68*12)</f>
        <v/>
      </c>
      <c r="AG71" s="1049"/>
      <c r="AH71" s="1049"/>
      <c r="AI71" s="1292" t="s">
        <v>335</v>
      </c>
      <c r="AJ71" s="1174" t="s">
        <v>336</v>
      </c>
      <c r="AL71" s="458" t="s">
        <v>473</v>
      </c>
      <c r="AM71" s="487" t="s">
        <v>213</v>
      </c>
      <c r="AN71" s="504"/>
      <c r="AO71" s="496" t="str">
        <f>IF(基本情報入力シート!W34="○",基本情報入力シート!E32,"")</f>
        <v/>
      </c>
      <c r="AP71" s="497" t="str">
        <f>IF(AO71="","",基本情報入力シート!K32)</f>
        <v/>
      </c>
      <c r="AQ71" s="485"/>
      <c r="AR71" s="486"/>
      <c r="AS71" s="485"/>
      <c r="AT71" s="487" t="str">
        <f>IF(AO71="","","(B)/(C)")</f>
        <v/>
      </c>
      <c r="AU71" s="488" t="str">
        <f>IF(AO71="","",AO71/AP71)</f>
        <v/>
      </c>
    </row>
    <row r="72" spans="1:47" ht="18" customHeight="1">
      <c r="A72" s="489"/>
      <c r="B72" s="1280"/>
      <c r="C72" s="1281"/>
      <c r="D72" s="1281"/>
      <c r="E72" s="1281"/>
      <c r="F72" s="1281"/>
      <c r="G72" s="1281"/>
      <c r="H72" s="1281"/>
      <c r="I72" s="1281"/>
      <c r="J72" s="1281"/>
      <c r="K72" s="249"/>
      <c r="L72" s="441"/>
      <c r="M72" s="1285"/>
      <c r="N72" s="1049" t="str">
        <f>IF(T72="","",SUM(T72,Z72,AF72))</f>
        <v/>
      </c>
      <c r="O72" s="1067"/>
      <c r="P72" s="1067"/>
      <c r="Q72" s="1285"/>
      <c r="R72" s="1175"/>
      <c r="S72" s="1290"/>
      <c r="T72" s="1049" t="str">
        <f>IF(AN74="","",S60*S69*12)</f>
        <v/>
      </c>
      <c r="U72" s="1067"/>
      <c r="V72" s="1067"/>
      <c r="W72" s="1285"/>
      <c r="X72" s="1175"/>
      <c r="Y72" s="1290"/>
      <c r="Z72" s="1049"/>
      <c r="AA72" s="1067"/>
      <c r="AB72" s="1067"/>
      <c r="AC72" s="1285"/>
      <c r="AD72" s="1175"/>
      <c r="AE72" s="1290"/>
      <c r="AF72" s="1049" t="str">
        <f>IF(AN74="","",AE60*AE69*12)</f>
        <v/>
      </c>
      <c r="AG72" s="1067"/>
      <c r="AH72" s="1067"/>
      <c r="AI72" s="1285"/>
      <c r="AJ72" s="1175"/>
      <c r="AL72" s="498"/>
      <c r="AM72" s="499" t="s">
        <v>208</v>
      </c>
      <c r="AN72" s="483"/>
      <c r="AO72" s="484" t="str">
        <f>IF(AO71="","",AB49/((Y60+AE60/AU71)*12))</f>
        <v/>
      </c>
      <c r="AP72" s="483" t="str">
        <f>IF(AO71="","",AB49/((Y60*AU71+AE60)*12))</f>
        <v/>
      </c>
      <c r="AQ72" s="485"/>
      <c r="AR72" s="486"/>
      <c r="AS72" s="500"/>
      <c r="AT72" s="487"/>
      <c r="AU72" s="488"/>
    </row>
    <row r="73" spans="1:47" ht="18" customHeight="1" thickBot="1">
      <c r="A73" s="489"/>
      <c r="B73" s="1282"/>
      <c r="C73" s="1283"/>
      <c r="D73" s="1283"/>
      <c r="E73" s="1283"/>
      <c r="F73" s="1283"/>
      <c r="G73" s="1283"/>
      <c r="H73" s="1283"/>
      <c r="I73" s="1283"/>
      <c r="J73" s="1283"/>
      <c r="K73" s="250"/>
      <c r="L73" s="505"/>
      <c r="M73" s="1286"/>
      <c r="N73" s="1287" t="str">
        <f>IF(Z73="","",SUM(T73,Z73,AF73))</f>
        <v/>
      </c>
      <c r="O73" s="1288"/>
      <c r="P73" s="1288"/>
      <c r="Q73" s="1286"/>
      <c r="R73" s="1176"/>
      <c r="S73" s="1291"/>
      <c r="T73" s="1287"/>
      <c r="U73" s="1288"/>
      <c r="V73" s="1288"/>
      <c r="W73" s="1286"/>
      <c r="X73" s="1175"/>
      <c r="Y73" s="1290"/>
      <c r="Z73" s="1287" t="str">
        <f>IF(AO77="","",Y60*Y70*12)</f>
        <v/>
      </c>
      <c r="AA73" s="1288"/>
      <c r="AB73" s="1288"/>
      <c r="AC73" s="1286"/>
      <c r="AD73" s="1176"/>
      <c r="AE73" s="1291"/>
      <c r="AF73" s="1287"/>
      <c r="AG73" s="1288"/>
      <c r="AH73" s="1288"/>
      <c r="AI73" s="1286"/>
      <c r="AJ73" s="1176"/>
      <c r="AL73" s="501"/>
      <c r="AM73" s="464" t="s">
        <v>209</v>
      </c>
      <c r="AN73" s="492"/>
      <c r="AO73" s="506" t="str">
        <f>IF(AO71="","",AB49/(1+AE60/Y60/AU71))</f>
        <v/>
      </c>
      <c r="AP73" s="502" t="str">
        <f>IF(AO71="","",AB49/(Y60/AE60*AU71+1))</f>
        <v/>
      </c>
      <c r="AQ73" s="468" t="str">
        <f>IF(AO71="","",SUM(AN73:AP73))</f>
        <v/>
      </c>
      <c r="AR73" s="469" t="str">
        <f>IF(AO71="","",AQ73-Y60*Y68*12-AE60*AE68*12)</f>
        <v/>
      </c>
      <c r="AS73" s="503" t="str">
        <f>IF(AO71="","",IF((CEILING(AO72,1)-AO72)-2*(CEILING(AP72,1)-AP72)&gt;=0,0,(AP72-FLOOR(AP72,1))*AE60*12))</f>
        <v/>
      </c>
      <c r="AT73" s="471"/>
      <c r="AU73" s="472"/>
    </row>
    <row r="74" spans="1:47" s="324" customFormat="1" ht="18" customHeight="1" thickBot="1">
      <c r="A74" s="507"/>
      <c r="B74" s="508" t="s">
        <v>378</v>
      </c>
      <c r="C74" s="403"/>
      <c r="D74" s="403"/>
      <c r="E74" s="403"/>
      <c r="F74" s="403"/>
      <c r="G74" s="403"/>
      <c r="H74" s="403"/>
      <c r="I74" s="403"/>
      <c r="J74" s="403"/>
      <c r="K74" s="441"/>
      <c r="L74" s="441"/>
      <c r="M74" s="408"/>
      <c r="N74" s="408"/>
      <c r="O74" s="408"/>
      <c r="P74" s="408"/>
      <c r="Q74" s="408"/>
      <c r="R74" s="408"/>
      <c r="S74" s="408"/>
      <c r="T74" s="408"/>
      <c r="U74" s="408"/>
      <c r="V74" s="408"/>
      <c r="W74" s="509"/>
      <c r="X74" s="1177"/>
      <c r="Y74" s="1178"/>
      <c r="Z74" s="510" t="s">
        <v>135</v>
      </c>
      <c r="AA74" s="413"/>
      <c r="AB74" s="413"/>
      <c r="AC74" s="1046"/>
      <c r="AD74" s="1046"/>
      <c r="AE74" s="510"/>
      <c r="AF74" s="510"/>
      <c r="AG74" s="510"/>
      <c r="AH74" s="511"/>
      <c r="AI74" s="414"/>
      <c r="AJ74" s="512"/>
      <c r="AL74" s="458" t="s">
        <v>474</v>
      </c>
      <c r="AM74" s="487" t="s">
        <v>213</v>
      </c>
      <c r="AN74" s="513" t="str">
        <f>IF(基本情報入力シート!W35="○",基本情報入力シート!B32,"")</f>
        <v/>
      </c>
      <c r="AO74" s="514"/>
      <c r="AP74" s="513" t="str">
        <f>IF(AN74="","",基本情報入力シート!K32)</f>
        <v/>
      </c>
      <c r="AQ74" s="485"/>
      <c r="AR74" s="486"/>
      <c r="AS74" s="485"/>
      <c r="AT74" s="487" t="str">
        <f>IF(AN74="","","(A)/(C)")</f>
        <v/>
      </c>
      <c r="AU74" s="488" t="str">
        <f>IF(AN74="","",AN74/AP74)</f>
        <v/>
      </c>
    </row>
    <row r="75" spans="1:47" s="324" customFormat="1" ht="18" customHeight="1">
      <c r="A75" s="515"/>
      <c r="B75" s="516"/>
      <c r="C75" s="393" t="s">
        <v>508</v>
      </c>
      <c r="D75" s="517"/>
      <c r="E75" s="517"/>
      <c r="F75" s="517"/>
      <c r="G75" s="517"/>
      <c r="H75" s="517"/>
      <c r="I75" s="517"/>
      <c r="J75" s="517"/>
      <c r="K75" s="517"/>
      <c r="L75" s="517"/>
      <c r="M75" s="517"/>
      <c r="N75" s="517"/>
      <c r="O75" s="517"/>
      <c r="P75" s="517"/>
      <c r="Q75" s="517"/>
      <c r="R75" s="517"/>
      <c r="S75" s="517"/>
      <c r="T75" s="517"/>
      <c r="U75" s="517"/>
      <c r="V75" s="517"/>
      <c r="W75" s="517"/>
      <c r="X75" s="517"/>
      <c r="Y75" s="517"/>
      <c r="Z75" s="517"/>
      <c r="AA75" s="517"/>
      <c r="AB75" s="517"/>
      <c r="AC75" s="517"/>
      <c r="AD75" s="517"/>
      <c r="AE75" s="517"/>
      <c r="AF75" s="517"/>
      <c r="AG75" s="517"/>
      <c r="AH75" s="517"/>
      <c r="AI75" s="517"/>
      <c r="AJ75" s="518"/>
      <c r="AL75" s="498"/>
      <c r="AM75" s="499" t="s">
        <v>208</v>
      </c>
      <c r="AN75" s="483" t="str">
        <f>IF(AN74="","",AB49/((S60+AE60/AU74)*12))</f>
        <v/>
      </c>
      <c r="AO75" s="484"/>
      <c r="AP75" s="483" t="str">
        <f>IF(AN74="","",AB49/((S60*AU74+AE60)*12))</f>
        <v/>
      </c>
      <c r="AQ75" s="485"/>
      <c r="AR75" s="486"/>
      <c r="AS75" s="500"/>
      <c r="AT75" s="487"/>
      <c r="AU75" s="488"/>
    </row>
    <row r="76" spans="1:47" s="324" customFormat="1" ht="18" customHeight="1">
      <c r="A76" s="251"/>
      <c r="B76" s="252"/>
      <c r="C76" s="191" t="b">
        <v>0</v>
      </c>
      <c r="D76" s="490" t="s">
        <v>326</v>
      </c>
      <c r="E76" s="408"/>
      <c r="F76" s="408"/>
      <c r="G76" s="408"/>
      <c r="H76" s="408"/>
      <c r="I76" s="408"/>
      <c r="J76" s="408"/>
      <c r="K76" s="408"/>
      <c r="L76" s="408"/>
      <c r="M76" s="408"/>
      <c r="N76" s="408"/>
      <c r="O76" s="408"/>
      <c r="P76" s="408"/>
      <c r="Q76" s="408"/>
      <c r="R76" s="408"/>
      <c r="S76" s="408"/>
      <c r="T76" s="408"/>
      <c r="U76" s="408"/>
      <c r="V76" s="408"/>
      <c r="W76" s="408"/>
      <c r="X76" s="408"/>
      <c r="Y76" s="408"/>
      <c r="Z76" s="408"/>
      <c r="AA76" s="408"/>
      <c r="AB76" s="408"/>
      <c r="AC76" s="408"/>
      <c r="AD76" s="408"/>
      <c r="AE76" s="408"/>
      <c r="AF76" s="408"/>
      <c r="AG76" s="408"/>
      <c r="AH76" s="408"/>
      <c r="AI76" s="414"/>
      <c r="AJ76" s="518"/>
      <c r="AL76" s="501"/>
      <c r="AM76" s="464" t="s">
        <v>209</v>
      </c>
      <c r="AN76" s="502" t="str">
        <f>IF(AN74="","",AB49/(1+AE60/S60/AU74))</f>
        <v/>
      </c>
      <c r="AO76" s="468"/>
      <c r="AP76" s="502" t="str">
        <f>IF(AN74="","",AB49/(S60/AE60*AU74+1))</f>
        <v/>
      </c>
      <c r="AQ76" s="468" t="str">
        <f>IF(AN74="","",SUM(AN76:AP76))</f>
        <v/>
      </c>
      <c r="AR76" s="469" t="str">
        <f>IF(AN74="","",AQ76-S60*S69*12-AE60*AE69*12)</f>
        <v/>
      </c>
      <c r="AS76" s="503" t="str">
        <f>IF(AN74="","",IF((CEILING(AN75,1)-AN75)-2*(CEILING(AP75,1)-AP75)&gt;=0,0,(AP75-FLOOR(AP75,1))*AE60*12))</f>
        <v/>
      </c>
      <c r="AT76" s="471"/>
      <c r="AU76" s="472"/>
    </row>
    <row r="77" spans="1:47" s="324" customFormat="1" ht="18" customHeight="1">
      <c r="A77" s="251"/>
      <c r="B77" s="252"/>
      <c r="C77" s="192" t="b">
        <v>0</v>
      </c>
      <c r="D77" s="490" t="s">
        <v>327</v>
      </c>
      <c r="E77" s="519"/>
      <c r="F77" s="519"/>
      <c r="G77" s="519"/>
      <c r="H77" s="519"/>
      <c r="I77" s="519"/>
      <c r="J77" s="519"/>
      <c r="K77" s="519"/>
      <c r="L77" s="519"/>
      <c r="M77" s="519"/>
      <c r="N77" s="519"/>
      <c r="O77" s="519"/>
      <c r="P77" s="519"/>
      <c r="Q77" s="519"/>
      <c r="R77" s="519"/>
      <c r="S77" s="519"/>
      <c r="T77" s="408"/>
      <c r="U77" s="408"/>
      <c r="V77" s="408"/>
      <c r="W77" s="408"/>
      <c r="X77" s="408"/>
      <c r="Y77" s="408"/>
      <c r="Z77" s="408"/>
      <c r="AA77" s="408"/>
      <c r="AB77" s="408"/>
      <c r="AC77" s="408"/>
      <c r="AD77" s="408"/>
      <c r="AE77" s="408"/>
      <c r="AF77" s="408"/>
      <c r="AG77" s="408"/>
      <c r="AH77" s="408"/>
      <c r="AI77" s="414"/>
      <c r="AJ77" s="518"/>
      <c r="AL77" s="458" t="s">
        <v>503</v>
      </c>
      <c r="AM77" s="458" t="s">
        <v>208</v>
      </c>
      <c r="AN77" s="459"/>
      <c r="AO77" s="460" t="str">
        <f>IF(基本情報入力シート!W36="○",AB49/(Y60*12),"")</f>
        <v/>
      </c>
      <c r="AP77" s="459"/>
      <c r="AQ77" s="450"/>
      <c r="AR77" s="461"/>
      <c r="AS77" s="450"/>
      <c r="AT77" s="462" t="str">
        <f>IF(AO77="","","なし")</f>
        <v/>
      </c>
      <c r="AU77" s="452"/>
    </row>
    <row r="78" spans="1:47" s="324" customFormat="1" ht="27" customHeight="1">
      <c r="A78" s="251"/>
      <c r="B78" s="252"/>
      <c r="C78" s="192" t="b">
        <v>0</v>
      </c>
      <c r="D78" s="957" t="s">
        <v>379</v>
      </c>
      <c r="E78" s="957"/>
      <c r="F78" s="957"/>
      <c r="G78" s="957"/>
      <c r="H78" s="957"/>
      <c r="I78" s="957"/>
      <c r="J78" s="957"/>
      <c r="K78" s="957"/>
      <c r="L78" s="957"/>
      <c r="M78" s="957"/>
      <c r="N78" s="957"/>
      <c r="O78" s="957"/>
      <c r="P78" s="957"/>
      <c r="Q78" s="957"/>
      <c r="R78" s="957"/>
      <c r="S78" s="957"/>
      <c r="T78" s="957"/>
      <c r="U78" s="957"/>
      <c r="V78" s="957"/>
      <c r="W78" s="957"/>
      <c r="X78" s="957"/>
      <c r="Y78" s="957"/>
      <c r="Z78" s="957"/>
      <c r="AA78" s="957"/>
      <c r="AB78" s="957"/>
      <c r="AC78" s="957"/>
      <c r="AD78" s="957"/>
      <c r="AE78" s="957"/>
      <c r="AF78" s="957"/>
      <c r="AG78" s="957"/>
      <c r="AH78" s="957"/>
      <c r="AI78" s="957"/>
      <c r="AJ78" s="518"/>
      <c r="AL78" s="464"/>
      <c r="AM78" s="465" t="s">
        <v>209</v>
      </c>
      <c r="AN78" s="520" t="str">
        <f>IF(AN77="","",AB63)</f>
        <v/>
      </c>
      <c r="AO78" s="521" t="str">
        <f>IF(AO77="","",AB49)</f>
        <v/>
      </c>
      <c r="AP78" s="520"/>
      <c r="AQ78" s="468" t="str">
        <f>IF(AO77="","",SUM(AN78:AP78))</f>
        <v/>
      </c>
      <c r="AR78" s="469" t="str">
        <f>IF(AO77="","",AQ78-Y60*Y70*12)</f>
        <v/>
      </c>
      <c r="AS78" s="470" t="str">
        <f>IF(AO77="","","-")</f>
        <v/>
      </c>
      <c r="AT78" s="471"/>
      <c r="AU78" s="472"/>
    </row>
    <row r="79" spans="1:47" s="324" customFormat="1" ht="18" customHeight="1" thickBot="1">
      <c r="A79" s="253"/>
      <c r="B79" s="254"/>
      <c r="C79" s="193" t="b">
        <v>0</v>
      </c>
      <c r="D79" s="522" t="s">
        <v>120</v>
      </c>
      <c r="E79" s="523"/>
      <c r="F79" s="958"/>
      <c r="G79" s="958"/>
      <c r="H79" s="958"/>
      <c r="I79" s="958"/>
      <c r="J79" s="958"/>
      <c r="K79" s="958"/>
      <c r="L79" s="958"/>
      <c r="M79" s="958"/>
      <c r="N79" s="958"/>
      <c r="O79" s="958"/>
      <c r="P79" s="958"/>
      <c r="Q79" s="958"/>
      <c r="R79" s="958"/>
      <c r="S79" s="958"/>
      <c r="T79" s="958"/>
      <c r="U79" s="958"/>
      <c r="V79" s="958"/>
      <c r="W79" s="958"/>
      <c r="X79" s="958"/>
      <c r="Y79" s="958"/>
      <c r="Z79" s="958"/>
      <c r="AA79" s="958"/>
      <c r="AB79" s="958"/>
      <c r="AC79" s="958"/>
      <c r="AD79" s="958"/>
      <c r="AE79" s="958"/>
      <c r="AF79" s="958"/>
      <c r="AG79" s="958"/>
      <c r="AH79" s="958"/>
      <c r="AI79" s="958"/>
      <c r="AJ79" s="444" t="s">
        <v>328</v>
      </c>
    </row>
    <row r="80" spans="1:47" s="324" customFormat="1" ht="18" customHeight="1" thickBot="1">
      <c r="A80" s="326" t="s">
        <v>90</v>
      </c>
      <c r="B80" s="524" t="s">
        <v>439</v>
      </c>
      <c r="C80" s="525"/>
      <c r="D80" s="525"/>
      <c r="E80" s="525"/>
      <c r="F80" s="525"/>
      <c r="G80" s="525"/>
      <c r="H80" s="524"/>
      <c r="I80" s="524"/>
      <c r="J80" s="524"/>
      <c r="K80" s="524"/>
      <c r="L80" s="526"/>
      <c r="M80" s="387"/>
      <c r="N80" s="527" t="s">
        <v>245</v>
      </c>
      <c r="O80" s="388"/>
      <c r="P80" s="956" t="str">
        <f>IF(基本情報入力シート!AN44="","",基本情報入力シート!J8)</f>
        <v/>
      </c>
      <c r="Q80" s="956"/>
      <c r="R80" s="388" t="s">
        <v>12</v>
      </c>
      <c r="S80" s="956" t="str">
        <f>IF(基本情報入力シート!AN44="","",基本情報入力シート!N8)</f>
        <v/>
      </c>
      <c r="T80" s="956"/>
      <c r="U80" s="388" t="s">
        <v>13</v>
      </c>
      <c r="V80" s="956" t="s">
        <v>14</v>
      </c>
      <c r="W80" s="956"/>
      <c r="X80" s="388" t="s">
        <v>84</v>
      </c>
      <c r="Y80" s="388"/>
      <c r="Z80" s="956" t="str">
        <f>IF(基本情報入力シート!AN44="","",基本情報入力シート!J10)</f>
        <v/>
      </c>
      <c r="AA80" s="956"/>
      <c r="AB80" s="388" t="s">
        <v>12</v>
      </c>
      <c r="AC80" s="956" t="str">
        <f>IF(基本情報入力シート!AN44="","",基本情報入力シート!N10)</f>
        <v/>
      </c>
      <c r="AD80" s="956"/>
      <c r="AE80" s="388" t="s">
        <v>13</v>
      </c>
      <c r="AF80" s="388" t="s">
        <v>243</v>
      </c>
      <c r="AG80" s="388" t="str">
        <f>IF(P80="","",IF(P80&gt;=1,(Z80*12+AC80)-(P80*12+S80)+1,""))</f>
        <v/>
      </c>
      <c r="AH80" s="956" t="s">
        <v>244</v>
      </c>
      <c r="AI80" s="956"/>
      <c r="AJ80" s="527" t="s">
        <v>123</v>
      </c>
    </row>
    <row r="81" spans="1:55" s="324" customFormat="1" ht="6" customHeight="1">
      <c r="A81" s="528"/>
      <c r="B81" s="529"/>
      <c r="C81" s="529"/>
      <c r="D81" s="529"/>
      <c r="E81" s="529"/>
      <c r="F81" s="529"/>
      <c r="G81" s="529"/>
      <c r="H81" s="529"/>
      <c r="I81" s="529"/>
      <c r="J81" s="529"/>
      <c r="K81" s="529"/>
      <c r="L81" s="529"/>
      <c r="M81" s="394"/>
      <c r="N81" s="394"/>
      <c r="O81" s="394"/>
      <c r="P81" s="394"/>
      <c r="Q81" s="394"/>
      <c r="R81" s="394"/>
      <c r="S81" s="394"/>
      <c r="T81" s="394"/>
      <c r="U81" s="394"/>
      <c r="V81" s="394"/>
      <c r="W81" s="394"/>
      <c r="X81" s="394"/>
      <c r="Y81" s="394"/>
      <c r="Z81" s="394"/>
      <c r="AA81" s="394"/>
      <c r="AB81" s="394"/>
      <c r="AC81" s="394"/>
      <c r="AD81" s="394"/>
      <c r="AE81" s="394"/>
      <c r="AF81" s="394"/>
      <c r="AG81" s="394"/>
      <c r="AH81" s="394"/>
      <c r="AI81" s="394"/>
      <c r="AJ81" s="395"/>
    </row>
    <row r="82" spans="1:55" s="324" customFormat="1" ht="13.5" customHeight="1" thickBot="1">
      <c r="A82" s="393" t="s">
        <v>163</v>
      </c>
      <c r="B82" s="394"/>
      <c r="C82" s="394"/>
      <c r="D82" s="394"/>
      <c r="E82" s="394"/>
      <c r="F82" s="394"/>
      <c r="G82" s="394"/>
      <c r="H82" s="394"/>
      <c r="I82" s="394"/>
      <c r="J82" s="394"/>
      <c r="K82" s="394"/>
      <c r="L82" s="394"/>
      <c r="M82" s="394"/>
      <c r="N82" s="394"/>
      <c r="O82" s="394"/>
      <c r="P82" s="394"/>
      <c r="Q82" s="394"/>
      <c r="R82" s="394"/>
      <c r="S82" s="394"/>
      <c r="T82" s="394"/>
      <c r="U82" s="394"/>
      <c r="V82" s="394"/>
      <c r="W82" s="394"/>
      <c r="X82" s="394"/>
      <c r="Y82" s="394"/>
      <c r="Z82" s="394"/>
      <c r="AA82" s="394"/>
      <c r="AB82" s="394"/>
      <c r="AC82" s="394"/>
      <c r="AD82" s="394"/>
      <c r="AE82" s="394"/>
      <c r="AF82" s="394"/>
      <c r="AG82" s="394"/>
      <c r="AH82" s="394"/>
      <c r="AI82" s="394"/>
      <c r="AJ82" s="395"/>
    </row>
    <row r="83" spans="1:55" s="324" customFormat="1" ht="24" customHeight="1" thickBot="1">
      <c r="A83" s="530" t="s">
        <v>164</v>
      </c>
      <c r="B83" s="1048" t="s">
        <v>380</v>
      </c>
      <c r="C83" s="1048"/>
      <c r="D83" s="1048"/>
      <c r="E83" s="1048"/>
      <c r="F83" s="1048"/>
      <c r="G83" s="1048"/>
      <c r="H83" s="1048"/>
      <c r="I83" s="1048"/>
      <c r="J83" s="1048"/>
      <c r="K83" s="1048"/>
      <c r="L83" s="1048"/>
      <c r="M83" s="1048"/>
      <c r="N83" s="1048"/>
      <c r="O83" s="1048"/>
      <c r="P83" s="1048"/>
      <c r="Q83" s="1048"/>
      <c r="R83" s="1048"/>
      <c r="S83" s="1048"/>
      <c r="T83" s="1048"/>
      <c r="U83" s="1048"/>
      <c r="V83" s="1048"/>
      <c r="W83" s="1048"/>
      <c r="X83" s="1048"/>
      <c r="Y83" s="1048"/>
      <c r="Z83" s="1048"/>
      <c r="AA83" s="1048"/>
      <c r="AB83" s="1048"/>
      <c r="AC83" s="1048"/>
      <c r="AD83" s="1048"/>
      <c r="AE83" s="1048"/>
      <c r="AF83" s="1048"/>
      <c r="AG83" s="1048"/>
      <c r="AH83" s="1048"/>
      <c r="AI83" s="1048"/>
      <c r="AJ83" s="1048"/>
      <c r="AL83" s="370" t="str">
        <f>IF(X74&gt;=1,"○",IF(OR(C76=TRUE,C77=TRUE,C78=TRUE,C79=TRUE),"○","×"))</f>
        <v>×</v>
      </c>
      <c r="AM83" s="962" t="str">
        <f>IF(AL83="×","「月額平均８万円の処遇改善又は改善後の賃金が年額440万円以上となる者」を設定できない理由がチェックされていません","")</f>
        <v>「月額平均８万円の処遇改善又は改善後の賃金が年額440万円以上となる者」を設定できない理由がチェックされていません</v>
      </c>
      <c r="AN83" s="985"/>
      <c r="AO83" s="985"/>
      <c r="AP83" s="985"/>
      <c r="AQ83" s="985"/>
      <c r="AR83" s="985"/>
      <c r="AS83" s="985"/>
      <c r="AT83" s="985"/>
      <c r="AU83" s="985"/>
      <c r="AV83" s="985"/>
      <c r="AW83" s="985"/>
      <c r="AX83" s="985"/>
      <c r="AY83" s="985"/>
      <c r="AZ83" s="985"/>
      <c r="BA83" s="985"/>
      <c r="BB83" s="985"/>
      <c r="BC83" s="986"/>
    </row>
    <row r="84" spans="1:55" s="324" customFormat="1" ht="24" customHeight="1" thickBot="1">
      <c r="A84" s="530" t="s">
        <v>164</v>
      </c>
      <c r="B84" s="1048" t="s">
        <v>440</v>
      </c>
      <c r="C84" s="1048"/>
      <c r="D84" s="1048"/>
      <c r="E84" s="1048"/>
      <c r="F84" s="1048"/>
      <c r="G84" s="1048"/>
      <c r="H84" s="1048"/>
      <c r="I84" s="1048"/>
      <c r="J84" s="1048"/>
      <c r="K84" s="1048"/>
      <c r="L84" s="1048"/>
      <c r="M84" s="1048"/>
      <c r="N84" s="1048"/>
      <c r="O84" s="1048"/>
      <c r="P84" s="1048"/>
      <c r="Q84" s="1048"/>
      <c r="R84" s="1048"/>
      <c r="S84" s="1048"/>
      <c r="T84" s="1048"/>
      <c r="U84" s="1048"/>
      <c r="V84" s="1048"/>
      <c r="W84" s="1048"/>
      <c r="X84" s="1048"/>
      <c r="Y84" s="1048"/>
      <c r="Z84" s="1048"/>
      <c r="AA84" s="1048"/>
      <c r="AB84" s="1048"/>
      <c r="AC84" s="1048"/>
      <c r="AD84" s="1048"/>
      <c r="AE84" s="1048"/>
      <c r="AF84" s="1048"/>
      <c r="AG84" s="1048"/>
      <c r="AH84" s="1048"/>
      <c r="AI84" s="1048"/>
      <c r="AJ84" s="1048"/>
      <c r="AL84" s="370" t="str">
        <f>IF(C79=TRUE,IF(F79="","×","○"),"○")</f>
        <v>○</v>
      </c>
      <c r="AM84" s="962" t="str">
        <f>IF(AL84="×","「月額平均８万円の処遇改善又は改善後の賃金が年額440万円以上となる者」を設定できない理由のその他チェックがあるが、その内容が記載されていません)","")</f>
        <v/>
      </c>
      <c r="AN84" s="985"/>
      <c r="AO84" s="985"/>
      <c r="AP84" s="985"/>
      <c r="AQ84" s="985"/>
      <c r="AR84" s="985"/>
      <c r="AS84" s="985"/>
      <c r="AT84" s="985"/>
      <c r="AU84" s="985"/>
      <c r="AV84" s="985"/>
      <c r="AW84" s="985"/>
      <c r="AX84" s="985"/>
      <c r="AY84" s="985"/>
      <c r="AZ84" s="985"/>
      <c r="BA84" s="985"/>
      <c r="BB84" s="985"/>
      <c r="BC84" s="986"/>
    </row>
    <row r="85" spans="1:55" s="324" customFormat="1" ht="27" customHeight="1">
      <c r="A85" s="531" t="s">
        <v>164</v>
      </c>
      <c r="B85" s="1089" t="s">
        <v>248</v>
      </c>
      <c r="C85" s="1089"/>
      <c r="D85" s="1089"/>
      <c r="E85" s="1089"/>
      <c r="F85" s="1089"/>
      <c r="G85" s="1089"/>
      <c r="H85" s="1089"/>
      <c r="I85" s="1089"/>
      <c r="J85" s="1089"/>
      <c r="K85" s="1089"/>
      <c r="L85" s="1089"/>
      <c r="M85" s="1089"/>
      <c r="N85" s="1089"/>
      <c r="O85" s="1089"/>
      <c r="P85" s="1089"/>
      <c r="Q85" s="1089"/>
      <c r="R85" s="1089"/>
      <c r="S85" s="1089"/>
      <c r="T85" s="1089"/>
      <c r="U85" s="1089"/>
      <c r="V85" s="1089"/>
      <c r="W85" s="1089"/>
      <c r="X85" s="1089"/>
      <c r="Y85" s="1089"/>
      <c r="Z85" s="1089"/>
      <c r="AA85" s="1089"/>
      <c r="AB85" s="1089"/>
      <c r="AC85" s="1089"/>
      <c r="AD85" s="1089"/>
      <c r="AE85" s="1089"/>
      <c r="AF85" s="1089"/>
      <c r="AG85" s="1089"/>
      <c r="AH85" s="1089"/>
      <c r="AI85" s="1089"/>
      <c r="AJ85" s="1089"/>
    </row>
    <row r="86" spans="1:55" s="324" customFormat="1" ht="36" customHeight="1">
      <c r="A86" s="396" t="s">
        <v>164</v>
      </c>
      <c r="B86" s="1047" t="s">
        <v>445</v>
      </c>
      <c r="C86" s="1047"/>
      <c r="D86" s="1047"/>
      <c r="E86" s="1047"/>
      <c r="F86" s="1047"/>
      <c r="G86" s="1047"/>
      <c r="H86" s="1047"/>
      <c r="I86" s="1047"/>
      <c r="J86" s="1047"/>
      <c r="K86" s="1047"/>
      <c r="L86" s="1047"/>
      <c r="M86" s="1047"/>
      <c r="N86" s="1047"/>
      <c r="O86" s="1047"/>
      <c r="P86" s="1047"/>
      <c r="Q86" s="1047"/>
      <c r="R86" s="1047"/>
      <c r="S86" s="1047"/>
      <c r="T86" s="1047"/>
      <c r="U86" s="1047"/>
      <c r="V86" s="1047"/>
      <c r="W86" s="1047"/>
      <c r="X86" s="1047"/>
      <c r="Y86" s="1047"/>
      <c r="Z86" s="1047"/>
      <c r="AA86" s="1047"/>
      <c r="AB86" s="1047"/>
      <c r="AC86" s="1047"/>
      <c r="AD86" s="1047"/>
      <c r="AE86" s="1047"/>
      <c r="AF86" s="1047"/>
      <c r="AG86" s="1047"/>
      <c r="AH86" s="1047"/>
      <c r="AI86" s="1047"/>
      <c r="AJ86" s="1047"/>
    </row>
    <row r="87" spans="1:55" s="324" customFormat="1" ht="36" customHeight="1">
      <c r="A87" s="531" t="s">
        <v>206</v>
      </c>
      <c r="B87" s="1171" t="s">
        <v>384</v>
      </c>
      <c r="C87" s="1171"/>
      <c r="D87" s="1171"/>
      <c r="E87" s="1171"/>
      <c r="F87" s="1171"/>
      <c r="G87" s="1171"/>
      <c r="H87" s="1171"/>
      <c r="I87" s="1171"/>
      <c r="J87" s="1171"/>
      <c r="K87" s="1171"/>
      <c r="L87" s="1171"/>
      <c r="M87" s="1171"/>
      <c r="N87" s="1171"/>
      <c r="O87" s="1171"/>
      <c r="P87" s="1171"/>
      <c r="Q87" s="1171"/>
      <c r="R87" s="1171"/>
      <c r="S87" s="1171"/>
      <c r="T87" s="1171"/>
      <c r="U87" s="1171"/>
      <c r="V87" s="1171"/>
      <c r="W87" s="1171"/>
      <c r="X87" s="1171"/>
      <c r="Y87" s="1171"/>
      <c r="Z87" s="1171"/>
      <c r="AA87" s="1171"/>
      <c r="AB87" s="1171"/>
      <c r="AC87" s="1171"/>
      <c r="AD87" s="1171"/>
      <c r="AE87" s="1171"/>
      <c r="AF87" s="1171"/>
      <c r="AG87" s="1171"/>
      <c r="AH87" s="1171"/>
      <c r="AI87" s="1171"/>
      <c r="AJ87" s="1171"/>
    </row>
    <row r="88" spans="1:55" s="324" customFormat="1" ht="27" customHeight="1">
      <c r="A88" s="531" t="s">
        <v>164</v>
      </c>
      <c r="B88" s="1171" t="s">
        <v>383</v>
      </c>
      <c r="C88" s="1171"/>
      <c r="D88" s="1171"/>
      <c r="E88" s="1171"/>
      <c r="F88" s="1171"/>
      <c r="G88" s="1171"/>
      <c r="H88" s="1171"/>
      <c r="I88" s="1171"/>
      <c r="J88" s="1171"/>
      <c r="K88" s="1171"/>
      <c r="L88" s="1171"/>
      <c r="M88" s="1171"/>
      <c r="N88" s="1171"/>
      <c r="O88" s="1171"/>
      <c r="P88" s="1171"/>
      <c r="Q88" s="1171"/>
      <c r="R88" s="1171"/>
      <c r="S88" s="1171"/>
      <c r="T88" s="1171"/>
      <c r="U88" s="1171"/>
      <c r="V88" s="1171"/>
      <c r="W88" s="1171"/>
      <c r="X88" s="1171"/>
      <c r="Y88" s="1171"/>
      <c r="Z88" s="1171"/>
      <c r="AA88" s="1171"/>
      <c r="AB88" s="1171"/>
      <c r="AC88" s="1171"/>
      <c r="AD88" s="1171"/>
      <c r="AE88" s="1171"/>
      <c r="AF88" s="1171"/>
      <c r="AG88" s="1171"/>
      <c r="AH88" s="1171"/>
      <c r="AI88" s="1171"/>
      <c r="AJ88" s="1171"/>
    </row>
    <row r="89" spans="1:55" s="324" customFormat="1" ht="9" customHeight="1">
      <c r="A89" s="532"/>
      <c r="B89" s="533"/>
      <c r="C89" s="533"/>
      <c r="D89" s="533"/>
      <c r="E89" s="533"/>
      <c r="F89" s="533"/>
      <c r="G89" s="533"/>
      <c r="H89" s="533"/>
      <c r="I89" s="533"/>
      <c r="J89" s="533"/>
      <c r="K89" s="533"/>
      <c r="L89" s="533"/>
      <c r="M89" s="532"/>
      <c r="N89" s="532"/>
      <c r="O89" s="414"/>
      <c r="P89" s="414"/>
      <c r="Q89" s="532"/>
      <c r="R89" s="414"/>
      <c r="S89" s="414"/>
      <c r="T89" s="532"/>
      <c r="U89" s="414"/>
      <c r="V89" s="414"/>
      <c r="W89" s="532"/>
      <c r="X89" s="532"/>
      <c r="Y89" s="414"/>
      <c r="Z89" s="414"/>
      <c r="AA89" s="532"/>
      <c r="AB89" s="414"/>
      <c r="AC89" s="414"/>
      <c r="AD89" s="532"/>
      <c r="AE89" s="532"/>
      <c r="AF89" s="532"/>
      <c r="AG89" s="532"/>
      <c r="AH89" s="532"/>
      <c r="AI89" s="532"/>
      <c r="AJ89" s="534"/>
    </row>
    <row r="90" spans="1:55" s="324" customFormat="1" ht="18" customHeight="1">
      <c r="A90" s="535" t="s">
        <v>441</v>
      </c>
      <c r="B90" s="532"/>
      <c r="C90" s="536"/>
      <c r="D90" s="536"/>
      <c r="E90" s="536"/>
      <c r="F90" s="536"/>
      <c r="G90" s="536"/>
      <c r="H90" s="536"/>
      <c r="I90" s="536"/>
      <c r="J90" s="536"/>
      <c r="K90" s="536"/>
      <c r="L90" s="536"/>
      <c r="M90" s="536"/>
      <c r="N90" s="536"/>
      <c r="O90" s="536"/>
      <c r="P90" s="536"/>
      <c r="Q90" s="536"/>
      <c r="R90" s="536"/>
      <c r="S90" s="536"/>
      <c r="T90" s="536"/>
      <c r="U90" s="536"/>
      <c r="V90" s="536"/>
      <c r="W90" s="536"/>
      <c r="X90" s="536"/>
      <c r="Y90" s="536"/>
      <c r="Z90" s="536"/>
      <c r="AA90" s="536"/>
      <c r="AB90" s="536"/>
      <c r="AC90" s="536"/>
      <c r="AD90" s="536"/>
      <c r="AE90" s="536"/>
      <c r="AF90" s="536"/>
      <c r="AG90" s="536"/>
      <c r="AH90" s="536"/>
      <c r="AI90" s="536"/>
      <c r="AJ90" s="537"/>
    </row>
    <row r="91" spans="1:55" s="324" customFormat="1" ht="15.75" customHeight="1">
      <c r="A91" s="510"/>
      <c r="B91" s="532"/>
      <c r="C91" s="536"/>
      <c r="D91" s="536"/>
      <c r="E91" s="536"/>
      <c r="F91" s="536"/>
      <c r="G91" s="536"/>
      <c r="H91" s="536"/>
      <c r="I91" s="536"/>
      <c r="J91" s="536"/>
      <c r="K91" s="536"/>
      <c r="L91" s="536"/>
      <c r="M91" s="536"/>
      <c r="N91" s="536"/>
      <c r="O91" s="536"/>
      <c r="P91" s="536"/>
      <c r="Q91" s="536"/>
      <c r="R91" s="536"/>
      <c r="S91" s="536"/>
      <c r="T91" s="536"/>
      <c r="U91" s="536"/>
      <c r="V91" s="536"/>
      <c r="W91" s="536"/>
      <c r="X91" s="536"/>
      <c r="Y91" s="536"/>
      <c r="Z91" s="536"/>
      <c r="AA91" s="536"/>
      <c r="AB91" s="536"/>
      <c r="AC91" s="536"/>
      <c r="AD91" s="536"/>
      <c r="AE91" s="357"/>
      <c r="AF91" s="357"/>
      <c r="AG91" s="357"/>
      <c r="AH91" s="357"/>
      <c r="AI91" s="357"/>
      <c r="AJ91" s="357"/>
    </row>
    <row r="92" spans="1:55" s="324" customFormat="1" ht="18" customHeight="1" thickBot="1">
      <c r="A92" s="635" t="s">
        <v>111</v>
      </c>
      <c r="B92" s="636"/>
      <c r="C92" s="637"/>
      <c r="D92" s="637"/>
      <c r="E92" s="306"/>
      <c r="F92" s="637"/>
      <c r="G92" s="637"/>
      <c r="H92" s="637"/>
      <c r="I92" s="306"/>
      <c r="J92" s="637"/>
      <c r="K92" s="637"/>
      <c r="L92" s="637"/>
      <c r="M92" s="637"/>
      <c r="N92" s="637"/>
      <c r="O92" s="306"/>
      <c r="P92" s="637"/>
      <c r="Q92" s="637"/>
      <c r="R92" s="637"/>
      <c r="S92" s="637"/>
      <c r="T92" s="637"/>
      <c r="U92" s="637"/>
      <c r="V92" s="306"/>
      <c r="W92" s="637"/>
      <c r="X92" s="637"/>
      <c r="Y92" s="306"/>
      <c r="Z92" s="306"/>
      <c r="AA92" s="637"/>
      <c r="AB92" s="637"/>
      <c r="AC92" s="637"/>
      <c r="AD92" s="637"/>
      <c r="AE92" s="257"/>
      <c r="AF92" s="258" t="s">
        <v>284</v>
      </c>
      <c r="AG92" s="255"/>
      <c r="AH92" s="107" t="s">
        <v>205</v>
      </c>
      <c r="AI92" s="306"/>
      <c r="AJ92" s="638"/>
      <c r="AK92" s="329"/>
    </row>
    <row r="93" spans="1:55" s="324" customFormat="1" ht="26.25" customHeight="1" thickBot="1">
      <c r="A93" s="1029" t="s">
        <v>105</v>
      </c>
      <c r="B93" s="1030"/>
      <c r="C93" s="1030"/>
      <c r="D93" s="1031"/>
      <c r="E93" s="195" t="b">
        <v>0</v>
      </c>
      <c r="F93" s="102" t="s">
        <v>103</v>
      </c>
      <c r="G93" s="301"/>
      <c r="H93" s="301"/>
      <c r="I93" s="198" t="b">
        <v>0</v>
      </c>
      <c r="J93" s="102" t="s">
        <v>165</v>
      </c>
      <c r="K93" s="301"/>
      <c r="L93" s="301"/>
      <c r="M93" s="301"/>
      <c r="N93" s="301"/>
      <c r="O93" s="198" t="b">
        <v>0</v>
      </c>
      <c r="P93" s="102" t="s">
        <v>166</v>
      </c>
      <c r="Q93" s="301"/>
      <c r="R93" s="301"/>
      <c r="S93" s="301"/>
      <c r="T93" s="301"/>
      <c r="U93" s="301"/>
      <c r="V93" s="198" t="b">
        <v>0</v>
      </c>
      <c r="W93" s="102" t="s">
        <v>104</v>
      </c>
      <c r="X93" s="301"/>
      <c r="Y93" s="103"/>
      <c r="Z93" s="198"/>
      <c r="AA93" s="102" t="s">
        <v>99</v>
      </c>
      <c r="AB93" s="301"/>
      <c r="AC93" s="301"/>
      <c r="AD93" s="301"/>
      <c r="AE93" s="103"/>
      <c r="AF93" s="103"/>
      <c r="AG93" s="103"/>
      <c r="AH93" s="103"/>
      <c r="AI93" s="103"/>
      <c r="AJ93" s="180"/>
      <c r="AK93" s="329"/>
      <c r="AL93" s="370" t="str">
        <f>IF(OR(E93=TRUE,I93=TRUE,O93=TRUE,V93=TRUE,Z93=TRUE),"○","×")</f>
        <v>×</v>
      </c>
      <c r="AM93" s="965" t="str">
        <f>IF(AL93="○","","「賃金改善を行う給与の種類」がチェックされていません")</f>
        <v>「賃金改善を行う給与の種類」がチェックされていません</v>
      </c>
      <c r="AN93" s="966"/>
      <c r="AO93" s="966"/>
      <c r="AP93" s="966"/>
      <c r="AQ93" s="966"/>
      <c r="AR93" s="966"/>
      <c r="AS93" s="966"/>
      <c r="AT93" s="967"/>
    </row>
    <row r="94" spans="1:55" s="324" customFormat="1" ht="18" customHeight="1" thickBot="1">
      <c r="A94" s="1037" t="s">
        <v>102</v>
      </c>
      <c r="B94" s="1038"/>
      <c r="C94" s="1038"/>
      <c r="D94" s="1038"/>
      <c r="E94" s="104" t="s">
        <v>385</v>
      </c>
      <c r="F94" s="105"/>
      <c r="G94" s="106"/>
      <c r="H94" s="106"/>
      <c r="I94" s="302"/>
      <c r="J94" s="106"/>
      <c r="K94" s="106"/>
      <c r="L94" s="106"/>
      <c r="M94" s="106"/>
      <c r="N94" s="106"/>
      <c r="O94" s="107"/>
      <c r="P94" s="106"/>
      <c r="Q94" s="106"/>
      <c r="R94" s="106"/>
      <c r="S94" s="106"/>
      <c r="T94" s="106"/>
      <c r="U94" s="106"/>
      <c r="V94" s="107"/>
      <c r="W94" s="106"/>
      <c r="X94" s="106"/>
      <c r="Y94" s="302"/>
      <c r="Z94" s="302"/>
      <c r="AA94" s="106"/>
      <c r="AB94" s="106"/>
      <c r="AC94" s="106"/>
      <c r="AD94" s="106"/>
      <c r="AE94" s="106"/>
      <c r="AF94" s="106"/>
      <c r="AG94" s="106"/>
      <c r="AH94" s="106"/>
      <c r="AI94" s="106"/>
      <c r="AJ94" s="108"/>
      <c r="AK94" s="329"/>
    </row>
    <row r="95" spans="1:55" s="324" customFormat="1" ht="18" customHeight="1" thickBot="1">
      <c r="A95" s="1044"/>
      <c r="B95" s="1045"/>
      <c r="C95" s="1045"/>
      <c r="D95" s="1045"/>
      <c r="E95" s="178"/>
      <c r="F95" s="181" t="s">
        <v>106</v>
      </c>
      <c r="G95" s="84"/>
      <c r="H95" s="84"/>
      <c r="I95" s="84"/>
      <c r="J95" s="84"/>
      <c r="K95" s="196" t="b">
        <v>0</v>
      </c>
      <c r="L95" s="181" t="s">
        <v>252</v>
      </c>
      <c r="M95" s="84"/>
      <c r="N95" s="84"/>
      <c r="O95" s="181"/>
      <c r="P95" s="181"/>
      <c r="Q95" s="182"/>
      <c r="R95" s="191" t="b">
        <v>0</v>
      </c>
      <c r="S95" s="181" t="s">
        <v>99</v>
      </c>
      <c r="T95" s="181"/>
      <c r="U95" s="107" t="s">
        <v>100</v>
      </c>
      <c r="V95" s="1170"/>
      <c r="W95" s="1170"/>
      <c r="X95" s="1170"/>
      <c r="Y95" s="1170"/>
      <c r="Z95" s="1170"/>
      <c r="AA95" s="1170"/>
      <c r="AB95" s="1170"/>
      <c r="AC95" s="1170"/>
      <c r="AD95" s="1170"/>
      <c r="AE95" s="1170"/>
      <c r="AF95" s="1170"/>
      <c r="AG95" s="1170"/>
      <c r="AH95" s="1170"/>
      <c r="AI95" s="1170"/>
      <c r="AJ95" s="110" t="s">
        <v>101</v>
      </c>
      <c r="AK95" s="329"/>
      <c r="AL95" s="370" t="str">
        <f>IF(OR(E95=TRUE,K95=TRUE,R95=TRUE),"○","×")</f>
        <v>×</v>
      </c>
      <c r="AM95" s="962" t="str">
        <f>IF(AL95="○","","（当該事業所における賃金改善の内容の根拠となる規則・規程）がチェックされていません")</f>
        <v>（当該事業所における賃金改善の内容の根拠となる規則・規程）がチェックされていません</v>
      </c>
      <c r="AN95" s="963"/>
      <c r="AO95" s="963"/>
      <c r="AP95" s="963"/>
      <c r="AQ95" s="963"/>
      <c r="AR95" s="963"/>
      <c r="AS95" s="963"/>
      <c r="AT95" s="964"/>
    </row>
    <row r="96" spans="1:55" s="324" customFormat="1" ht="18" customHeight="1" thickBot="1">
      <c r="A96" s="1044"/>
      <c r="B96" s="1045"/>
      <c r="C96" s="1045"/>
      <c r="D96" s="1045"/>
      <c r="E96" s="111" t="s">
        <v>107</v>
      </c>
      <c r="F96" s="109"/>
      <c r="G96" s="302"/>
      <c r="H96" s="302"/>
      <c r="I96" s="302"/>
      <c r="J96" s="302"/>
      <c r="K96" s="256"/>
      <c r="L96" s="302"/>
      <c r="M96" s="257"/>
      <c r="N96" s="257"/>
      <c r="O96" s="107"/>
      <c r="P96" s="109"/>
      <c r="Q96" s="109"/>
      <c r="R96" s="109"/>
      <c r="S96" s="112"/>
      <c r="T96" s="112"/>
      <c r="U96" s="112"/>
      <c r="V96" s="112"/>
      <c r="W96" s="112"/>
      <c r="X96" s="112"/>
      <c r="Y96" s="112"/>
      <c r="Z96" s="112"/>
      <c r="AA96" s="112"/>
      <c r="AB96" s="112"/>
      <c r="AC96" s="112"/>
      <c r="AD96" s="112"/>
      <c r="AE96" s="112"/>
      <c r="AF96" s="112"/>
      <c r="AG96" s="112"/>
      <c r="AH96" s="112"/>
      <c r="AI96" s="112"/>
      <c r="AJ96" s="113"/>
      <c r="AK96" s="329"/>
      <c r="AL96" s="370" t="str">
        <f>IF(R95=TRUE,IF(V95="","×","○"),"○")</f>
        <v>○</v>
      </c>
      <c r="AM96" s="962" t="str">
        <f>IF(AL96="○","","（当該事業所における賃金改善の内容の根拠となる規則・規程）でその他にチェックされているが、内容が記載されていません")</f>
        <v/>
      </c>
      <c r="AN96" s="963"/>
      <c r="AO96" s="963"/>
      <c r="AP96" s="963"/>
      <c r="AQ96" s="963"/>
      <c r="AR96" s="963"/>
      <c r="AS96" s="963"/>
      <c r="AT96" s="964"/>
    </row>
    <row r="97" spans="1:46" s="324" customFormat="1" ht="75" customHeight="1" thickBot="1">
      <c r="A97" s="1044"/>
      <c r="B97" s="1045"/>
      <c r="C97" s="1045"/>
      <c r="D97" s="1045"/>
      <c r="E97" s="981"/>
      <c r="F97" s="982"/>
      <c r="G97" s="982"/>
      <c r="H97" s="982"/>
      <c r="I97" s="982"/>
      <c r="J97" s="982"/>
      <c r="K97" s="982"/>
      <c r="L97" s="982"/>
      <c r="M97" s="982"/>
      <c r="N97" s="982"/>
      <c r="O97" s="982"/>
      <c r="P97" s="982"/>
      <c r="Q97" s="982"/>
      <c r="R97" s="982"/>
      <c r="S97" s="982"/>
      <c r="T97" s="982"/>
      <c r="U97" s="982"/>
      <c r="V97" s="982"/>
      <c r="W97" s="982"/>
      <c r="X97" s="982"/>
      <c r="Y97" s="982"/>
      <c r="Z97" s="982"/>
      <c r="AA97" s="982"/>
      <c r="AB97" s="982"/>
      <c r="AC97" s="982"/>
      <c r="AD97" s="982"/>
      <c r="AE97" s="982"/>
      <c r="AF97" s="982"/>
      <c r="AG97" s="982"/>
      <c r="AH97" s="982"/>
      <c r="AI97" s="982"/>
      <c r="AJ97" s="983"/>
      <c r="AK97" s="329"/>
      <c r="AL97" s="370" t="str">
        <f>IF(E97="","×","○")</f>
        <v>×</v>
      </c>
      <c r="AM97" s="962" t="str">
        <f>IF(AL97="×","（賃金改善に関する規定内容）が記載されていません","")</f>
        <v>（賃金改善に関する規定内容）が記載されていません</v>
      </c>
      <c r="AN97" s="963"/>
      <c r="AO97" s="963"/>
      <c r="AP97" s="963"/>
      <c r="AQ97" s="963"/>
      <c r="AR97" s="963"/>
      <c r="AS97" s="963"/>
      <c r="AT97" s="964"/>
    </row>
    <row r="98" spans="1:46" s="324" customFormat="1" ht="12">
      <c r="A98" s="1044"/>
      <c r="B98" s="1045"/>
      <c r="C98" s="1045"/>
      <c r="D98" s="1045"/>
      <c r="E98" s="114" t="s">
        <v>387</v>
      </c>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5"/>
      <c r="AK98" s="329"/>
    </row>
    <row r="99" spans="1:46" s="324" customFormat="1" ht="12.75" thickBot="1">
      <c r="A99" s="1044"/>
      <c r="B99" s="1045"/>
      <c r="C99" s="1045"/>
      <c r="D99" s="1045"/>
      <c r="E99" s="114" t="s">
        <v>386</v>
      </c>
      <c r="F99" s="302"/>
      <c r="G99" s="302"/>
      <c r="H99" s="302"/>
      <c r="I99" s="302"/>
      <c r="J99" s="302"/>
      <c r="K99" s="302"/>
      <c r="L99" s="302"/>
      <c r="M99" s="302"/>
      <c r="N99" s="302"/>
      <c r="O99" s="302"/>
      <c r="P99" s="302"/>
      <c r="Q99" s="302"/>
      <c r="R99" s="302"/>
      <c r="S99" s="302"/>
      <c r="T99" s="302"/>
      <c r="U99" s="302"/>
      <c r="V99" s="302"/>
      <c r="W99" s="302"/>
      <c r="X99" s="302"/>
      <c r="Y99" s="302"/>
      <c r="Z99" s="302"/>
      <c r="AA99" s="302"/>
      <c r="AB99" s="302"/>
      <c r="AC99" s="302"/>
      <c r="AD99" s="302"/>
      <c r="AE99" s="302"/>
      <c r="AF99" s="302"/>
      <c r="AG99" s="302"/>
      <c r="AH99" s="302"/>
      <c r="AI99" s="302"/>
      <c r="AJ99" s="116"/>
      <c r="AK99" s="329"/>
    </row>
    <row r="100" spans="1:46" s="324" customFormat="1" ht="18" customHeight="1" thickBot="1">
      <c r="A100" s="1040"/>
      <c r="B100" s="1041"/>
      <c r="C100" s="1041"/>
      <c r="D100" s="1041"/>
      <c r="E100" s="117" t="s">
        <v>255</v>
      </c>
      <c r="F100" s="100"/>
      <c r="G100" s="100"/>
      <c r="H100" s="100"/>
      <c r="I100" s="100"/>
      <c r="J100" s="100"/>
      <c r="K100" s="100"/>
      <c r="L100" s="976" t="s">
        <v>397</v>
      </c>
      <c r="M100" s="977"/>
      <c r="N100" s="977"/>
      <c r="O100" s="1173"/>
      <c r="P100" s="1173"/>
      <c r="Q100" s="299" t="s">
        <v>5</v>
      </c>
      <c r="R100" s="1173"/>
      <c r="S100" s="1173"/>
      <c r="T100" s="299" t="s">
        <v>108</v>
      </c>
      <c r="U100" s="298" t="s">
        <v>100</v>
      </c>
      <c r="V100" s="179"/>
      <c r="W100" s="118" t="s">
        <v>109</v>
      </c>
      <c r="X100" s="298"/>
      <c r="Y100" s="298"/>
      <c r="Z100" s="179"/>
      <c r="AA100" s="118" t="s">
        <v>110</v>
      </c>
      <c r="AB100" s="298"/>
      <c r="AC100" s="298" t="s">
        <v>101</v>
      </c>
      <c r="AD100" s="298"/>
      <c r="AE100" s="298"/>
      <c r="AF100" s="298"/>
      <c r="AG100" s="298"/>
      <c r="AH100" s="298"/>
      <c r="AI100" s="298"/>
      <c r="AJ100" s="119"/>
      <c r="AK100" s="329"/>
      <c r="AL100" s="370" t="str">
        <f>IF(OR(O100="",R100=""),"×","○")</f>
        <v>×</v>
      </c>
      <c r="AM100" s="962" t="str">
        <f>IF(AL100="×","（上記取組の開始時期）が記載されていません","")</f>
        <v>（上記取組の開始時期）が記載されていません</v>
      </c>
      <c r="AN100" s="963"/>
      <c r="AO100" s="963"/>
      <c r="AP100" s="963"/>
      <c r="AQ100" s="963"/>
      <c r="AR100" s="963"/>
      <c r="AS100" s="963"/>
      <c r="AT100" s="964"/>
    </row>
    <row r="101" spans="1:46" s="324" customFormat="1" ht="12" customHeight="1">
      <c r="A101" s="304"/>
      <c r="B101" s="304"/>
      <c r="C101" s="304"/>
      <c r="D101" s="304"/>
      <c r="E101" s="120"/>
      <c r="F101" s="101"/>
      <c r="G101" s="101"/>
      <c r="H101" s="101"/>
      <c r="I101" s="101"/>
      <c r="J101" s="101"/>
      <c r="K101" s="101"/>
      <c r="L101" s="107"/>
      <c r="M101" s="107"/>
      <c r="N101" s="101"/>
      <c r="O101" s="121"/>
      <c r="P101" s="121"/>
      <c r="Q101" s="121"/>
      <c r="R101" s="121"/>
      <c r="S101" s="121"/>
      <c r="T101" s="121"/>
      <c r="U101" s="101"/>
      <c r="V101" s="101"/>
      <c r="W101" s="122"/>
      <c r="X101" s="101"/>
      <c r="Y101" s="101"/>
      <c r="Z101" s="101"/>
      <c r="AA101" s="121"/>
      <c r="AB101" s="101"/>
      <c r="AC101" s="101"/>
      <c r="AD101" s="101"/>
      <c r="AE101" s="101"/>
      <c r="AF101" s="101"/>
      <c r="AG101" s="101"/>
      <c r="AH101" s="101"/>
      <c r="AI101" s="101"/>
      <c r="AJ101" s="123"/>
    </row>
    <row r="102" spans="1:46" s="324" customFormat="1" ht="12" customHeight="1">
      <c r="A102" s="257"/>
      <c r="B102" s="304"/>
      <c r="C102" s="304"/>
      <c r="D102" s="304"/>
      <c r="E102" s="120"/>
      <c r="F102" s="101"/>
      <c r="G102" s="101"/>
      <c r="H102" s="101"/>
      <c r="I102" s="101"/>
      <c r="J102" s="101"/>
      <c r="K102" s="101"/>
      <c r="L102" s="107"/>
      <c r="M102" s="107"/>
      <c r="N102" s="101"/>
      <c r="O102" s="121"/>
      <c r="P102" s="121"/>
      <c r="Q102" s="121"/>
      <c r="R102" s="121"/>
      <c r="S102" s="121"/>
      <c r="T102" s="121"/>
      <c r="U102" s="101"/>
      <c r="V102" s="101"/>
      <c r="W102" s="122"/>
      <c r="X102" s="101"/>
      <c r="Y102" s="101"/>
      <c r="Z102" s="101"/>
      <c r="AA102" s="121"/>
      <c r="AB102" s="101"/>
      <c r="AC102" s="101"/>
      <c r="AD102" s="101"/>
      <c r="AE102" s="101"/>
      <c r="AF102" s="101"/>
      <c r="AG102" s="101"/>
      <c r="AH102" s="101"/>
      <c r="AI102" s="101"/>
      <c r="AJ102" s="123"/>
    </row>
    <row r="103" spans="1:46" s="324" customFormat="1" ht="18" customHeight="1" thickBot="1">
      <c r="A103" s="639" t="s">
        <v>329</v>
      </c>
      <c r="B103" s="302"/>
      <c r="C103" s="302"/>
      <c r="D103" s="302"/>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258" t="s">
        <v>284</v>
      </c>
      <c r="AG103" s="259"/>
      <c r="AH103" s="260" t="s">
        <v>205</v>
      </c>
      <c r="AI103" s="259"/>
      <c r="AJ103" s="259"/>
      <c r="AK103" s="329"/>
    </row>
    <row r="104" spans="1:46" s="324" customFormat="1" ht="75" customHeight="1" thickBot="1">
      <c r="A104" s="1029" t="s">
        <v>220</v>
      </c>
      <c r="B104" s="1030"/>
      <c r="C104" s="1030"/>
      <c r="D104" s="1043"/>
      <c r="E104" s="959"/>
      <c r="F104" s="960"/>
      <c r="G104" s="960"/>
      <c r="H104" s="960"/>
      <c r="I104" s="960"/>
      <c r="J104" s="960"/>
      <c r="K104" s="960"/>
      <c r="L104" s="960"/>
      <c r="M104" s="960"/>
      <c r="N104" s="960"/>
      <c r="O104" s="960"/>
      <c r="P104" s="960"/>
      <c r="Q104" s="960"/>
      <c r="R104" s="960"/>
      <c r="S104" s="960"/>
      <c r="T104" s="960"/>
      <c r="U104" s="960"/>
      <c r="V104" s="960"/>
      <c r="W104" s="960"/>
      <c r="X104" s="960"/>
      <c r="Y104" s="960"/>
      <c r="Z104" s="960"/>
      <c r="AA104" s="960"/>
      <c r="AB104" s="960"/>
      <c r="AC104" s="960"/>
      <c r="AD104" s="960"/>
      <c r="AE104" s="960"/>
      <c r="AF104" s="960"/>
      <c r="AG104" s="960"/>
      <c r="AH104" s="960"/>
      <c r="AI104" s="960"/>
      <c r="AJ104" s="961"/>
      <c r="AK104" s="329"/>
      <c r="AL104" s="370" t="str">
        <f>IF(E105=TRUE,IF(E104="","×","○"),"○")</f>
        <v>○</v>
      </c>
      <c r="AM104" s="962" t="str">
        <f>IF(AL104="×","「経験・技能のある介護職員の考え方」が記載されていません","")</f>
        <v/>
      </c>
      <c r="AN104" s="963"/>
      <c r="AO104" s="963"/>
      <c r="AP104" s="963"/>
      <c r="AQ104" s="963"/>
      <c r="AR104" s="963"/>
      <c r="AS104" s="963"/>
      <c r="AT104" s="964"/>
    </row>
    <row r="105" spans="1:46" s="324" customFormat="1" ht="18" customHeight="1" thickBot="1">
      <c r="A105" s="1037" t="s">
        <v>219</v>
      </c>
      <c r="B105" s="1038"/>
      <c r="C105" s="1038"/>
      <c r="D105" s="1039"/>
      <c r="E105" s="183" t="b">
        <v>0</v>
      </c>
      <c r="F105" s="105" t="s">
        <v>249</v>
      </c>
      <c r="G105" s="106"/>
      <c r="H105" s="106"/>
      <c r="I105" s="106"/>
      <c r="J105" s="106"/>
      <c r="K105" s="106"/>
      <c r="L105" s="106"/>
      <c r="M105" s="106"/>
      <c r="N105" s="183"/>
      <c r="O105" s="105" t="s">
        <v>250</v>
      </c>
      <c r="P105" s="106"/>
      <c r="Q105" s="106"/>
      <c r="R105" s="106"/>
      <c r="S105" s="106"/>
      <c r="T105" s="106"/>
      <c r="U105" s="183"/>
      <c r="V105" s="105" t="s">
        <v>251</v>
      </c>
      <c r="W105" s="106"/>
      <c r="X105" s="106"/>
      <c r="Y105" s="106"/>
      <c r="Z105" s="106"/>
      <c r="AA105" s="106"/>
      <c r="AB105" s="106"/>
      <c r="AC105" s="106"/>
      <c r="AD105" s="106"/>
      <c r="AE105" s="106"/>
      <c r="AF105" s="106"/>
      <c r="AG105" s="106"/>
      <c r="AH105" s="106"/>
      <c r="AI105" s="106"/>
      <c r="AJ105" s="184"/>
      <c r="AK105" s="329"/>
      <c r="AL105" s="546"/>
      <c r="AM105" s="984"/>
      <c r="AN105" s="963"/>
      <c r="AO105" s="963"/>
      <c r="AP105" s="963"/>
      <c r="AQ105" s="963"/>
      <c r="AR105" s="963"/>
      <c r="AS105" s="963"/>
      <c r="AT105" s="963"/>
    </row>
    <row r="106" spans="1:46" s="324" customFormat="1" ht="18" customHeight="1" thickBot="1">
      <c r="A106" s="1040"/>
      <c r="B106" s="1041"/>
      <c r="C106" s="1041"/>
      <c r="D106" s="1042"/>
      <c r="E106" s="102" t="s">
        <v>266</v>
      </c>
      <c r="F106" s="102"/>
      <c r="G106" s="301"/>
      <c r="H106" s="301"/>
      <c r="I106" s="301"/>
      <c r="J106" s="301"/>
      <c r="K106" s="301"/>
      <c r="L106" s="301"/>
      <c r="M106" s="301"/>
      <c r="N106" s="301"/>
      <c r="O106" s="102"/>
      <c r="P106" s="1172"/>
      <c r="Q106" s="982"/>
      <c r="R106" s="982"/>
      <c r="S106" s="982"/>
      <c r="T106" s="982"/>
      <c r="U106" s="982"/>
      <c r="V106" s="982"/>
      <c r="W106" s="982"/>
      <c r="X106" s="982"/>
      <c r="Y106" s="982"/>
      <c r="Z106" s="982"/>
      <c r="AA106" s="982"/>
      <c r="AB106" s="982"/>
      <c r="AC106" s="982"/>
      <c r="AD106" s="982"/>
      <c r="AE106" s="982"/>
      <c r="AF106" s="982"/>
      <c r="AG106" s="982"/>
      <c r="AH106" s="982"/>
      <c r="AI106" s="982"/>
      <c r="AJ106" s="983"/>
      <c r="AK106" s="329"/>
      <c r="AL106" s="370" t="str">
        <f>IF(E105=FALSE,IF(P106="","×","○"),"○")</f>
        <v>×</v>
      </c>
      <c r="AM106" s="962" t="str">
        <f>IF(AL106="×","(A)にチェック（✔）ない場合の理由が記載されていません","")</f>
        <v>(A)にチェック（✔）ない場合の理由が記載されていません</v>
      </c>
      <c r="AN106" s="963"/>
      <c r="AO106" s="963"/>
      <c r="AP106" s="963"/>
      <c r="AQ106" s="963"/>
      <c r="AR106" s="963"/>
      <c r="AS106" s="963"/>
      <c r="AT106" s="964"/>
    </row>
    <row r="107" spans="1:46" s="324" customFormat="1" ht="26.25" customHeight="1" thickBot="1">
      <c r="A107" s="1029" t="s">
        <v>105</v>
      </c>
      <c r="B107" s="1030"/>
      <c r="C107" s="1030"/>
      <c r="D107" s="1031"/>
      <c r="E107" s="177"/>
      <c r="F107" s="102" t="s">
        <v>103</v>
      </c>
      <c r="G107" s="301"/>
      <c r="H107" s="301"/>
      <c r="I107" s="194" t="b">
        <v>0</v>
      </c>
      <c r="J107" s="102" t="s">
        <v>165</v>
      </c>
      <c r="K107" s="301"/>
      <c r="L107" s="301"/>
      <c r="M107" s="301"/>
      <c r="N107" s="301"/>
      <c r="O107" s="197" t="b">
        <v>0</v>
      </c>
      <c r="P107" s="102" t="s">
        <v>166</v>
      </c>
      <c r="Q107" s="301"/>
      <c r="R107" s="301"/>
      <c r="S107" s="301"/>
      <c r="T107" s="301"/>
      <c r="U107" s="301"/>
      <c r="V107" s="197" t="b">
        <v>0</v>
      </c>
      <c r="W107" s="102" t="s">
        <v>104</v>
      </c>
      <c r="X107" s="301"/>
      <c r="Y107" s="177" t="b">
        <v>0</v>
      </c>
      <c r="Z107" s="102" t="s">
        <v>99</v>
      </c>
      <c r="AA107" s="102"/>
      <c r="AB107" s="301"/>
      <c r="AC107" s="301"/>
      <c r="AD107" s="301"/>
      <c r="AE107" s="301"/>
      <c r="AF107" s="301"/>
      <c r="AG107" s="301"/>
      <c r="AH107" s="301"/>
      <c r="AI107" s="301"/>
      <c r="AJ107" s="185"/>
      <c r="AK107" s="329"/>
      <c r="AL107" s="370" t="str">
        <f>IF(OR(E107=TRUE,I107=TRUE,O107=TRUE,V107=TRUE,Y107=TRUE),"○","×")</f>
        <v>×</v>
      </c>
      <c r="AM107" s="965" t="str">
        <f>IF(AL107="○","","「賃金改善を行う給与の種類」がチェックされていません")</f>
        <v>「賃金改善を行う給与の種類」がチェックされていません</v>
      </c>
      <c r="AN107" s="966"/>
      <c r="AO107" s="966"/>
      <c r="AP107" s="966"/>
      <c r="AQ107" s="966"/>
      <c r="AR107" s="966"/>
      <c r="AS107" s="966"/>
      <c r="AT107" s="967"/>
    </row>
    <row r="108" spans="1:46" s="324" customFormat="1" ht="15" customHeight="1" thickBot="1">
      <c r="A108" s="1037" t="s">
        <v>102</v>
      </c>
      <c r="B108" s="1038"/>
      <c r="C108" s="1038"/>
      <c r="D108" s="1038"/>
      <c r="E108" s="104" t="s">
        <v>344</v>
      </c>
      <c r="F108" s="105"/>
      <c r="G108" s="106"/>
      <c r="H108" s="106"/>
      <c r="I108" s="106"/>
      <c r="J108" s="106"/>
      <c r="K108" s="106"/>
      <c r="L108" s="106"/>
      <c r="M108" s="106"/>
      <c r="N108" s="106"/>
      <c r="O108" s="105"/>
      <c r="P108" s="106"/>
      <c r="Q108" s="106"/>
      <c r="R108" s="106"/>
      <c r="S108" s="106"/>
      <c r="T108" s="106"/>
      <c r="U108" s="106"/>
      <c r="V108" s="105"/>
      <c r="W108" s="106"/>
      <c r="X108" s="106"/>
      <c r="Y108" s="106"/>
      <c r="Z108" s="106"/>
      <c r="AA108" s="106"/>
      <c r="AB108" s="106"/>
      <c r="AC108" s="106"/>
      <c r="AD108" s="106"/>
      <c r="AE108" s="106"/>
      <c r="AF108" s="106"/>
      <c r="AG108" s="106"/>
      <c r="AH108" s="106"/>
      <c r="AI108" s="106"/>
      <c r="AJ108" s="108"/>
      <c r="AK108" s="329"/>
    </row>
    <row r="109" spans="1:46" s="324" customFormat="1" ht="18" customHeight="1" thickBot="1">
      <c r="A109" s="1044"/>
      <c r="B109" s="1045"/>
      <c r="C109" s="1045"/>
      <c r="D109" s="1045"/>
      <c r="E109" s="178" t="b">
        <v>0</v>
      </c>
      <c r="F109" s="107" t="s">
        <v>106</v>
      </c>
      <c r="G109" s="302"/>
      <c r="H109" s="302"/>
      <c r="I109" s="302"/>
      <c r="J109" s="302"/>
      <c r="K109" s="196" t="b">
        <v>0</v>
      </c>
      <c r="L109" s="107" t="s">
        <v>253</v>
      </c>
      <c r="M109" s="302"/>
      <c r="N109" s="302"/>
      <c r="O109" s="107"/>
      <c r="P109" s="107"/>
      <c r="Q109" s="109"/>
      <c r="R109" s="191" t="b">
        <v>0</v>
      </c>
      <c r="S109" s="107" t="s">
        <v>99</v>
      </c>
      <c r="T109" s="107"/>
      <c r="U109" s="107" t="s">
        <v>100</v>
      </c>
      <c r="V109" s="1170"/>
      <c r="W109" s="1170"/>
      <c r="X109" s="1170"/>
      <c r="Y109" s="1170"/>
      <c r="Z109" s="1170"/>
      <c r="AA109" s="1170"/>
      <c r="AB109" s="1170"/>
      <c r="AC109" s="1170"/>
      <c r="AD109" s="1170"/>
      <c r="AE109" s="1170"/>
      <c r="AF109" s="1170"/>
      <c r="AG109" s="1170"/>
      <c r="AH109" s="1170"/>
      <c r="AI109" s="1170"/>
      <c r="AJ109" s="110" t="s">
        <v>101</v>
      </c>
      <c r="AK109" s="329"/>
      <c r="AL109" s="370" t="str">
        <f>IF(OR(E109=TRUE,K109=TRUE,R109=TRUE),"○","×")</f>
        <v>×</v>
      </c>
      <c r="AM109" s="962" t="str">
        <f>IF(AL109="○","","（当該事業所における賃金改善の内容の根拠となる規則・規程）がチェックされていません")</f>
        <v>（当該事業所における賃金改善の内容の根拠となる規則・規程）がチェックされていません</v>
      </c>
      <c r="AN109" s="963"/>
      <c r="AO109" s="963"/>
      <c r="AP109" s="963"/>
      <c r="AQ109" s="963"/>
      <c r="AR109" s="963"/>
      <c r="AS109" s="963"/>
      <c r="AT109" s="964"/>
    </row>
    <row r="110" spans="1:46" s="324" customFormat="1" ht="15.75" customHeight="1" thickBot="1">
      <c r="A110" s="1044"/>
      <c r="B110" s="1045"/>
      <c r="C110" s="1045"/>
      <c r="D110" s="1045"/>
      <c r="E110" s="111" t="s">
        <v>107</v>
      </c>
      <c r="F110" s="109"/>
      <c r="G110" s="302"/>
      <c r="H110" s="302"/>
      <c r="I110" s="302"/>
      <c r="J110" s="302"/>
      <c r="K110" s="256"/>
      <c r="L110" s="302"/>
      <c r="M110" s="124" t="s">
        <v>136</v>
      </c>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10"/>
      <c r="AK110" s="329"/>
    </row>
    <row r="111" spans="1:46" s="324" customFormat="1" ht="75" customHeight="1" thickBot="1">
      <c r="A111" s="1044"/>
      <c r="B111" s="1045"/>
      <c r="C111" s="1045"/>
      <c r="D111" s="1045"/>
      <c r="E111" s="981"/>
      <c r="F111" s="982"/>
      <c r="G111" s="982"/>
      <c r="H111" s="982"/>
      <c r="I111" s="982"/>
      <c r="J111" s="982"/>
      <c r="K111" s="982"/>
      <c r="L111" s="982"/>
      <c r="M111" s="982"/>
      <c r="N111" s="982"/>
      <c r="O111" s="982"/>
      <c r="P111" s="982"/>
      <c r="Q111" s="982"/>
      <c r="R111" s="982"/>
      <c r="S111" s="982"/>
      <c r="T111" s="982"/>
      <c r="U111" s="982"/>
      <c r="V111" s="982"/>
      <c r="W111" s="982"/>
      <c r="X111" s="982"/>
      <c r="Y111" s="982"/>
      <c r="Z111" s="982"/>
      <c r="AA111" s="982"/>
      <c r="AB111" s="982"/>
      <c r="AC111" s="982"/>
      <c r="AD111" s="982"/>
      <c r="AE111" s="982"/>
      <c r="AF111" s="982"/>
      <c r="AG111" s="982"/>
      <c r="AH111" s="982"/>
      <c r="AI111" s="982"/>
      <c r="AJ111" s="983"/>
      <c r="AK111" s="329"/>
      <c r="AL111" s="370" t="str">
        <f>IF(E111="","×","○")</f>
        <v>×</v>
      </c>
      <c r="AM111" s="962" t="str">
        <f>IF(AL111="×","（賃金改善に関する規定内容）が記載されていません","")</f>
        <v>（賃金改善に関する規定内容）が記載されていません</v>
      </c>
      <c r="AN111" s="963"/>
      <c r="AO111" s="963"/>
      <c r="AP111" s="963"/>
      <c r="AQ111" s="963"/>
      <c r="AR111" s="963"/>
      <c r="AS111" s="963"/>
      <c r="AT111" s="964"/>
    </row>
    <row r="112" spans="1:46" s="324" customFormat="1" ht="12">
      <c r="A112" s="1044"/>
      <c r="B112" s="1045"/>
      <c r="C112" s="1045"/>
      <c r="D112" s="1045"/>
      <c r="E112" s="114" t="s">
        <v>387</v>
      </c>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t="s">
        <v>256</v>
      </c>
      <c r="AF112" s="112"/>
      <c r="AG112" s="112"/>
      <c r="AH112" s="112"/>
      <c r="AI112" s="112"/>
      <c r="AJ112" s="115"/>
      <c r="AK112" s="329"/>
    </row>
    <row r="113" spans="1:46" s="324" customFormat="1" ht="12">
      <c r="A113" s="1044"/>
      <c r="B113" s="1045"/>
      <c r="C113" s="1045"/>
      <c r="D113" s="1045"/>
      <c r="E113" s="114" t="s">
        <v>345</v>
      </c>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5"/>
      <c r="AK113" s="329"/>
    </row>
    <row r="114" spans="1:46" s="324" customFormat="1" ht="14.25" thickBot="1">
      <c r="A114" s="1044"/>
      <c r="B114" s="1045"/>
      <c r="C114" s="1045"/>
      <c r="D114" s="1045"/>
      <c r="E114" s="114" t="s">
        <v>442</v>
      </c>
      <c r="F114" s="302"/>
      <c r="G114" s="302"/>
      <c r="H114" s="302"/>
      <c r="I114" s="302"/>
      <c r="J114" s="302"/>
      <c r="K114" s="302"/>
      <c r="L114" s="302"/>
      <c r="M114" s="302"/>
      <c r="N114" s="302"/>
      <c r="O114" s="302"/>
      <c r="P114" s="302"/>
      <c r="Q114" s="302"/>
      <c r="R114" s="302"/>
      <c r="S114" s="302"/>
      <c r="T114" s="302"/>
      <c r="U114" s="302"/>
      <c r="V114" s="302"/>
      <c r="W114" s="302"/>
      <c r="X114" s="302"/>
      <c r="Y114" s="302"/>
      <c r="Z114" s="302"/>
      <c r="AA114" s="302"/>
      <c r="AB114" s="302"/>
      <c r="AC114" s="302"/>
      <c r="AD114" s="302"/>
      <c r="AE114" s="302"/>
      <c r="AF114" s="302"/>
      <c r="AG114" s="302"/>
      <c r="AH114" s="302"/>
      <c r="AI114" s="302"/>
      <c r="AJ114" s="116"/>
      <c r="AK114" s="352"/>
    </row>
    <row r="115" spans="1:46" s="324" customFormat="1" ht="18" customHeight="1" thickBot="1">
      <c r="A115" s="1040"/>
      <c r="B115" s="1041"/>
      <c r="C115" s="1041"/>
      <c r="D115" s="1041"/>
      <c r="E115" s="117" t="s">
        <v>255</v>
      </c>
      <c r="F115" s="100"/>
      <c r="G115" s="100"/>
      <c r="H115" s="100"/>
      <c r="I115" s="100"/>
      <c r="J115" s="100"/>
      <c r="K115" s="125"/>
      <c r="L115" s="976" t="s">
        <v>84</v>
      </c>
      <c r="M115" s="977"/>
      <c r="N115" s="1173"/>
      <c r="O115" s="1173"/>
      <c r="P115" s="299" t="s">
        <v>5</v>
      </c>
      <c r="Q115" s="1173"/>
      <c r="R115" s="1173"/>
      <c r="S115" s="299" t="s">
        <v>108</v>
      </c>
      <c r="T115" s="298" t="s">
        <v>100</v>
      </c>
      <c r="U115" s="179"/>
      <c r="V115" s="118" t="s">
        <v>109</v>
      </c>
      <c r="W115" s="298"/>
      <c r="X115" s="298"/>
      <c r="Y115" s="179"/>
      <c r="Z115" s="299" t="s">
        <v>110</v>
      </c>
      <c r="AA115" s="298"/>
      <c r="AB115" s="298" t="s">
        <v>101</v>
      </c>
      <c r="AC115" s="298"/>
      <c r="AD115" s="298"/>
      <c r="AE115" s="298"/>
      <c r="AF115" s="298"/>
      <c r="AG115" s="298"/>
      <c r="AH115" s="298"/>
      <c r="AI115" s="298"/>
      <c r="AJ115" s="119"/>
      <c r="AK115" s="329"/>
      <c r="AL115" s="370" t="str">
        <f>IF(OR(N115="",Q115=""),"×","○")</f>
        <v>×</v>
      </c>
      <c r="AM115" s="962" t="str">
        <f>IF(AL115="×","（上記取組の開始時期）が記載されていません","")</f>
        <v>（上記取組の開始時期）が記載されていません</v>
      </c>
      <c r="AN115" s="963"/>
      <c r="AO115" s="963"/>
      <c r="AP115" s="963"/>
      <c r="AQ115" s="963"/>
      <c r="AR115" s="963"/>
      <c r="AS115" s="963"/>
      <c r="AT115" s="964"/>
    </row>
    <row r="116" spans="1:46" s="324" customFormat="1" ht="12" customHeight="1">
      <c r="A116" s="536"/>
      <c r="B116" s="536"/>
      <c r="C116" s="536"/>
      <c r="D116" s="536"/>
      <c r="E116" s="542"/>
      <c r="F116" s="414"/>
      <c r="G116" s="414"/>
      <c r="H116" s="414"/>
      <c r="I116" s="414"/>
      <c r="J116" s="414"/>
      <c r="K116" s="414"/>
      <c r="L116" s="543"/>
      <c r="M116" s="543"/>
      <c r="N116" s="543"/>
      <c r="O116" s="543"/>
      <c r="P116" s="543"/>
      <c r="Q116" s="543"/>
      <c r="R116" s="543"/>
      <c r="S116" s="543"/>
      <c r="T116" s="414"/>
      <c r="U116" s="414"/>
      <c r="V116" s="544"/>
      <c r="W116" s="414"/>
      <c r="X116" s="414"/>
      <c r="Y116" s="414"/>
      <c r="Z116" s="543"/>
      <c r="AA116" s="414"/>
      <c r="AB116" s="414"/>
      <c r="AC116" s="414"/>
      <c r="AD116" s="414"/>
      <c r="AE116" s="414"/>
      <c r="AF116" s="414"/>
      <c r="AG116" s="414"/>
      <c r="AH116" s="414"/>
      <c r="AI116" s="414"/>
      <c r="AJ116" s="545"/>
      <c r="AK116" s="329"/>
    </row>
    <row r="117" spans="1:46" s="324" customFormat="1" ht="18" customHeight="1">
      <c r="A117" s="547" t="s">
        <v>390</v>
      </c>
      <c r="B117" s="536"/>
      <c r="C117" s="536"/>
      <c r="D117" s="536"/>
      <c r="E117" s="542"/>
      <c r="F117" s="414"/>
      <c r="G117" s="414"/>
      <c r="H117" s="414"/>
      <c r="I117" s="414"/>
      <c r="J117" s="414"/>
      <c r="K117" s="414"/>
      <c r="L117" s="543"/>
      <c r="M117" s="543"/>
      <c r="N117" s="543"/>
      <c r="O117" s="543"/>
      <c r="P117" s="543"/>
      <c r="Q117" s="543"/>
      <c r="R117" s="543"/>
      <c r="S117" s="543"/>
      <c r="T117" s="414"/>
      <c r="U117" s="414"/>
      <c r="V117" s="544"/>
      <c r="W117" s="414"/>
      <c r="X117" s="414"/>
      <c r="Y117" s="414"/>
      <c r="Z117" s="543"/>
      <c r="AA117" s="414"/>
      <c r="AB117" s="414"/>
      <c r="AC117" s="414"/>
      <c r="AD117" s="414"/>
      <c r="AE117" s="414"/>
      <c r="AF117" s="414"/>
      <c r="AG117" s="414"/>
      <c r="AH117" s="414"/>
      <c r="AI117" s="414"/>
      <c r="AJ117" s="545"/>
      <c r="AK117" s="329"/>
    </row>
    <row r="118" spans="1:46" s="324" customFormat="1" ht="12.75" thickBot="1">
      <c r="A118" s="538"/>
      <c r="B118" s="539"/>
      <c r="C118" s="539"/>
      <c r="D118" s="539"/>
      <c r="E118" s="542"/>
      <c r="F118" s="414"/>
      <c r="G118" s="414"/>
      <c r="H118" s="414"/>
      <c r="I118" s="414"/>
      <c r="J118" s="414"/>
      <c r="K118" s="414"/>
      <c r="L118" s="543"/>
      <c r="M118" s="543"/>
      <c r="N118" s="543"/>
      <c r="O118" s="543"/>
      <c r="P118" s="543"/>
      <c r="Q118" s="543"/>
      <c r="R118" s="543"/>
      <c r="S118" s="543"/>
      <c r="T118" s="414"/>
      <c r="U118" s="414"/>
      <c r="V118" s="544"/>
      <c r="W118" s="414"/>
      <c r="X118" s="414"/>
      <c r="Y118" s="414"/>
      <c r="Z118" s="543"/>
      <c r="AA118" s="414"/>
      <c r="AB118" s="414"/>
      <c r="AC118" s="414"/>
      <c r="AD118" s="414"/>
      <c r="AE118" s="414"/>
      <c r="AF118" s="414"/>
      <c r="AG118" s="414"/>
      <c r="AH118" s="414"/>
      <c r="AI118" s="414"/>
      <c r="AJ118" s="548" t="s">
        <v>388</v>
      </c>
    </row>
    <row r="119" spans="1:46" s="324" customFormat="1" ht="70.5" customHeight="1" thickBot="1">
      <c r="A119" s="978" t="s">
        <v>287</v>
      </c>
      <c r="B119" s="979"/>
      <c r="C119" s="979"/>
      <c r="D119" s="980"/>
      <c r="E119" s="1172"/>
      <c r="F119" s="982"/>
      <c r="G119" s="982"/>
      <c r="H119" s="982"/>
      <c r="I119" s="982"/>
      <c r="J119" s="982"/>
      <c r="K119" s="982"/>
      <c r="L119" s="982"/>
      <c r="M119" s="982"/>
      <c r="N119" s="982"/>
      <c r="O119" s="982"/>
      <c r="P119" s="982"/>
      <c r="Q119" s="982"/>
      <c r="R119" s="982"/>
      <c r="S119" s="982"/>
      <c r="T119" s="982"/>
      <c r="U119" s="982"/>
      <c r="V119" s="982"/>
      <c r="W119" s="982"/>
      <c r="X119" s="982"/>
      <c r="Y119" s="982"/>
      <c r="Z119" s="982"/>
      <c r="AA119" s="982"/>
      <c r="AB119" s="982"/>
      <c r="AC119" s="982"/>
      <c r="AD119" s="982"/>
      <c r="AE119" s="982"/>
      <c r="AF119" s="982"/>
      <c r="AG119" s="982"/>
      <c r="AH119" s="982"/>
      <c r="AI119" s="982"/>
      <c r="AJ119" s="983"/>
      <c r="AK119" s="549"/>
      <c r="AL119" s="370" t="str">
        <f>IF(基本情報入力シート!$AQ$144&gt;=1,IF('別紙様式2-1 計画書_総括表'!E119="","×","○"),"○")</f>
        <v>○</v>
      </c>
      <c r="AM119" s="1293" t="str">
        <f>IF(AL119="×","「前年度の各介護サービス事業者等の独自の賃金改善額」に金額が計上されているが、その具体的な取組内容が記載されていません。","")</f>
        <v/>
      </c>
      <c r="AN119" s="1294"/>
      <c r="AO119" s="1294"/>
      <c r="AP119" s="1294"/>
      <c r="AQ119" s="1294"/>
      <c r="AR119" s="1294"/>
      <c r="AS119" s="1294"/>
      <c r="AT119" s="1295"/>
    </row>
    <row r="120" spans="1:46" s="324" customFormat="1" ht="70.5" customHeight="1" thickBot="1">
      <c r="A120" s="978" t="s">
        <v>389</v>
      </c>
      <c r="B120" s="979"/>
      <c r="C120" s="979"/>
      <c r="D120" s="980"/>
      <c r="E120" s="1172"/>
      <c r="F120" s="982"/>
      <c r="G120" s="982"/>
      <c r="H120" s="982"/>
      <c r="I120" s="982"/>
      <c r="J120" s="982"/>
      <c r="K120" s="982"/>
      <c r="L120" s="982"/>
      <c r="M120" s="982"/>
      <c r="N120" s="982"/>
      <c r="O120" s="982"/>
      <c r="P120" s="982"/>
      <c r="Q120" s="982"/>
      <c r="R120" s="982"/>
      <c r="S120" s="982"/>
      <c r="T120" s="982"/>
      <c r="U120" s="982"/>
      <c r="V120" s="982"/>
      <c r="W120" s="982"/>
      <c r="X120" s="982"/>
      <c r="Y120" s="982"/>
      <c r="Z120" s="982"/>
      <c r="AA120" s="982"/>
      <c r="AB120" s="982"/>
      <c r="AC120" s="982"/>
      <c r="AD120" s="982"/>
      <c r="AE120" s="982"/>
      <c r="AF120" s="982"/>
      <c r="AG120" s="982"/>
      <c r="AH120" s="982"/>
      <c r="AI120" s="982"/>
      <c r="AJ120" s="983"/>
      <c r="AL120" s="370" t="str">
        <f>IF(基本情報入力シート!$AQ$144&gt;=1,IF('別紙様式2-1 計画書_総括表'!E120="","×","○"),"○")</f>
        <v>○</v>
      </c>
      <c r="AM120" s="1293" t="str">
        <f>IF(AL120="×","「前年度の各介護サービス事業者等の独自の賃金改善額」に金額が計上されているが、その算定根拠が記載されていません。","")</f>
        <v/>
      </c>
      <c r="AN120" s="1294"/>
      <c r="AO120" s="1294"/>
      <c r="AP120" s="1294"/>
      <c r="AQ120" s="1294"/>
      <c r="AR120" s="1294"/>
      <c r="AS120" s="1294"/>
      <c r="AT120" s="1295"/>
    </row>
    <row r="121" spans="1:46" s="324" customFormat="1" ht="18" customHeight="1">
      <c r="A121" s="510"/>
      <c r="B121" s="536"/>
      <c r="C121" s="536"/>
      <c r="D121" s="536"/>
      <c r="E121" s="542"/>
      <c r="F121" s="414"/>
      <c r="G121" s="414"/>
      <c r="H121" s="414"/>
      <c r="I121" s="414"/>
      <c r="J121" s="414"/>
      <c r="K121" s="414"/>
      <c r="L121" s="543"/>
      <c r="M121" s="543"/>
      <c r="N121" s="543"/>
      <c r="O121" s="543"/>
      <c r="P121" s="543"/>
      <c r="Q121" s="543"/>
      <c r="R121" s="543"/>
      <c r="S121" s="543"/>
      <c r="T121" s="414"/>
      <c r="U121" s="414"/>
      <c r="V121" s="544"/>
      <c r="W121" s="414"/>
      <c r="X121" s="414"/>
      <c r="Y121" s="414"/>
      <c r="Z121" s="543"/>
      <c r="AA121" s="414"/>
      <c r="AB121" s="414"/>
      <c r="AC121" s="414"/>
      <c r="AD121" s="414"/>
      <c r="AE121" s="414"/>
      <c r="AF121" s="414"/>
      <c r="AG121" s="414"/>
      <c r="AH121" s="414"/>
      <c r="AI121" s="414"/>
      <c r="AJ121" s="545"/>
      <c r="AL121" s="550"/>
    </row>
    <row r="122" spans="1:46" s="324" customFormat="1" ht="6.75" customHeight="1">
      <c r="A122" s="533"/>
      <c r="B122" s="414"/>
      <c r="C122" s="414"/>
      <c r="D122" s="414"/>
      <c r="E122" s="414"/>
      <c r="F122" s="414"/>
      <c r="G122" s="414"/>
      <c r="H122" s="414"/>
      <c r="I122" s="414"/>
      <c r="J122" s="414"/>
      <c r="K122" s="414"/>
      <c r="L122" s="414"/>
      <c r="M122" s="414"/>
      <c r="N122" s="414"/>
      <c r="O122" s="414"/>
      <c r="P122" s="414"/>
      <c r="Q122" s="414"/>
      <c r="R122" s="414"/>
      <c r="S122" s="414"/>
      <c r="T122" s="414"/>
      <c r="U122" s="414"/>
      <c r="V122" s="414"/>
      <c r="W122" s="414"/>
      <c r="X122" s="414"/>
      <c r="Y122" s="414"/>
      <c r="Z122" s="414"/>
      <c r="AA122" s="414"/>
      <c r="AB122" s="414"/>
      <c r="AC122" s="414"/>
      <c r="AD122" s="414"/>
      <c r="AE122" s="414"/>
      <c r="AF122" s="414"/>
      <c r="AG122" s="414"/>
      <c r="AH122" s="414"/>
      <c r="AI122" s="414"/>
      <c r="AJ122" s="545"/>
      <c r="AL122" s="405"/>
    </row>
    <row r="123" spans="1:46" s="324" customFormat="1" ht="18" customHeight="1">
      <c r="A123" s="314"/>
      <c r="B123" s="414"/>
      <c r="C123" s="414"/>
      <c r="D123" s="414"/>
      <c r="E123" s="414"/>
      <c r="F123" s="414"/>
      <c r="G123" s="414"/>
      <c r="H123" s="414"/>
      <c r="I123" s="414"/>
      <c r="J123" s="414"/>
      <c r="K123" s="414"/>
      <c r="L123" s="414"/>
      <c r="M123" s="414"/>
      <c r="N123" s="414"/>
      <c r="O123" s="414"/>
      <c r="P123" s="414"/>
      <c r="Q123" s="414"/>
      <c r="R123" s="414"/>
      <c r="S123" s="414"/>
      <c r="T123" s="414"/>
      <c r="U123" s="414"/>
      <c r="V123" s="414"/>
      <c r="W123" s="414"/>
      <c r="X123" s="414"/>
      <c r="Y123" s="414"/>
      <c r="Z123" s="414"/>
      <c r="AA123" s="414"/>
      <c r="AB123" s="414"/>
      <c r="AC123" s="414"/>
      <c r="AD123" s="414"/>
      <c r="AE123" s="414"/>
      <c r="AF123" s="414"/>
      <c r="AG123" s="414"/>
      <c r="AH123" s="414"/>
      <c r="AI123" s="414"/>
      <c r="AJ123" s="545"/>
      <c r="AL123" s="405"/>
    </row>
    <row r="124" spans="1:46" s="324" customFormat="1" ht="6.75" customHeight="1">
      <c r="A124" s="533"/>
      <c r="B124" s="414"/>
      <c r="C124" s="414"/>
      <c r="D124" s="414"/>
      <c r="E124" s="414"/>
      <c r="F124" s="414"/>
      <c r="G124" s="414"/>
      <c r="H124" s="414"/>
      <c r="I124" s="414"/>
      <c r="J124" s="414"/>
      <c r="K124" s="414"/>
      <c r="L124" s="414"/>
      <c r="M124" s="414"/>
      <c r="N124" s="414"/>
      <c r="O124" s="414"/>
      <c r="P124" s="414"/>
      <c r="Q124" s="414"/>
      <c r="R124" s="414"/>
      <c r="S124" s="414"/>
      <c r="T124" s="414"/>
      <c r="U124" s="414"/>
      <c r="V124" s="414"/>
      <c r="W124" s="414"/>
      <c r="X124" s="414"/>
      <c r="Y124" s="414"/>
      <c r="Z124" s="414"/>
      <c r="AA124" s="414"/>
      <c r="AB124" s="414"/>
      <c r="AC124" s="414"/>
      <c r="AD124" s="414"/>
      <c r="AE124" s="414"/>
      <c r="AF124" s="414"/>
      <c r="AG124" s="414"/>
      <c r="AH124" s="414"/>
      <c r="AI124" s="414"/>
      <c r="AJ124" s="545"/>
      <c r="AL124" s="405"/>
    </row>
    <row r="125" spans="1:46" s="324" customFormat="1" ht="17.25" customHeight="1">
      <c r="A125" s="551" t="s">
        <v>349</v>
      </c>
      <c r="B125" s="552"/>
      <c r="C125" s="552"/>
      <c r="D125" s="552"/>
      <c r="E125" s="552"/>
      <c r="F125" s="552"/>
      <c r="G125" s="552"/>
      <c r="H125" s="552"/>
      <c r="I125" s="552"/>
      <c r="J125" s="552"/>
      <c r="K125" s="552"/>
      <c r="L125" s="552"/>
      <c r="M125" s="552"/>
      <c r="N125" s="552"/>
      <c r="O125" s="552"/>
      <c r="P125" s="552"/>
      <c r="Q125" s="552"/>
      <c r="R125" s="552"/>
      <c r="S125" s="552"/>
      <c r="T125" s="552"/>
      <c r="U125" s="552"/>
      <c r="V125" s="552"/>
      <c r="W125" s="552"/>
      <c r="X125" s="552"/>
      <c r="Y125" s="552"/>
      <c r="Z125" s="552"/>
      <c r="AA125" s="552"/>
      <c r="AB125" s="552"/>
      <c r="AC125" s="552"/>
      <c r="AD125" s="552"/>
      <c r="AE125" s="552"/>
      <c r="AF125" s="536"/>
      <c r="AG125" s="357"/>
      <c r="AH125" s="357"/>
      <c r="AI125" s="357"/>
      <c r="AJ125" s="534"/>
      <c r="AL125" s="540"/>
    </row>
    <row r="126" spans="1:46" s="324" customFormat="1" ht="16.5" customHeight="1">
      <c r="A126" s="302"/>
      <c r="B126" s="302"/>
      <c r="C126" s="302"/>
      <c r="D126" s="302"/>
      <c r="E126" s="302"/>
      <c r="F126" s="302"/>
      <c r="G126" s="302"/>
      <c r="H126" s="302"/>
      <c r="I126" s="302"/>
      <c r="J126" s="302"/>
      <c r="K126" s="302"/>
      <c r="L126" s="302"/>
      <c r="M126" s="302"/>
      <c r="N126" s="302"/>
      <c r="O126" s="302"/>
      <c r="P126" s="302"/>
      <c r="Q126" s="302"/>
      <c r="R126" s="302"/>
      <c r="S126" s="302"/>
      <c r="T126" s="302"/>
      <c r="U126" s="302"/>
      <c r="V126" s="302"/>
      <c r="W126" s="302"/>
      <c r="X126" s="302"/>
      <c r="Y126" s="302"/>
      <c r="Z126" s="302"/>
      <c r="AA126" s="302"/>
      <c r="AB126" s="302"/>
      <c r="AC126" s="302"/>
      <c r="AD126" s="302"/>
      <c r="AE126" s="257"/>
      <c r="AF126" s="258" t="s">
        <v>284</v>
      </c>
      <c r="AG126" s="255"/>
      <c r="AH126" s="305" t="s">
        <v>205</v>
      </c>
      <c r="AI126" s="255"/>
      <c r="AJ126" s="261"/>
      <c r="AK126" s="329"/>
      <c r="AL126" s="553"/>
    </row>
    <row r="127" spans="1:46" s="324" customFormat="1" ht="17.25" customHeight="1">
      <c r="A127" s="302" t="s">
        <v>391</v>
      </c>
      <c r="B127" s="302"/>
      <c r="C127" s="302"/>
      <c r="D127" s="302"/>
      <c r="E127" s="302"/>
      <c r="F127" s="302"/>
      <c r="G127" s="302"/>
      <c r="H127" s="302"/>
      <c r="I127" s="302"/>
      <c r="J127" s="302"/>
      <c r="K127" s="302"/>
      <c r="L127" s="302"/>
      <c r="M127" s="302"/>
      <c r="N127" s="302"/>
      <c r="O127" s="302"/>
      <c r="P127" s="302"/>
      <c r="Q127" s="302"/>
      <c r="R127" s="302"/>
      <c r="S127" s="302"/>
      <c r="T127" s="302"/>
      <c r="U127" s="302"/>
      <c r="V127" s="302"/>
      <c r="W127" s="302"/>
      <c r="X127" s="302"/>
      <c r="Y127" s="302"/>
      <c r="Z127" s="302"/>
      <c r="AA127" s="302"/>
      <c r="AB127" s="302"/>
      <c r="AC127" s="302"/>
      <c r="AD127" s="302"/>
      <c r="AE127" s="302"/>
      <c r="AF127" s="302"/>
      <c r="AG127" s="302"/>
      <c r="AH127" s="302"/>
      <c r="AI127" s="302"/>
      <c r="AJ127" s="640"/>
      <c r="AK127" s="329"/>
      <c r="AL127" s="553"/>
    </row>
    <row r="128" spans="1:46" s="324" customFormat="1" ht="6.75" customHeight="1" thickBot="1">
      <c r="A128" s="302"/>
      <c r="B128" s="302"/>
      <c r="C128" s="302"/>
      <c r="D128" s="302"/>
      <c r="E128" s="302"/>
      <c r="F128" s="302"/>
      <c r="G128" s="302"/>
      <c r="H128" s="302"/>
      <c r="I128" s="302"/>
      <c r="J128" s="302"/>
      <c r="K128" s="302"/>
      <c r="L128" s="302"/>
      <c r="M128" s="302"/>
      <c r="N128" s="302"/>
      <c r="O128" s="302"/>
      <c r="P128" s="302"/>
      <c r="Q128" s="302"/>
      <c r="R128" s="302"/>
      <c r="S128" s="302"/>
      <c r="T128" s="302"/>
      <c r="U128" s="302"/>
      <c r="V128" s="302"/>
      <c r="W128" s="302"/>
      <c r="X128" s="302"/>
      <c r="Y128" s="302"/>
      <c r="Z128" s="302"/>
      <c r="AA128" s="302"/>
      <c r="AB128" s="302"/>
      <c r="AC128" s="302"/>
      <c r="AD128" s="302"/>
      <c r="AE128" s="302"/>
      <c r="AF128" s="302"/>
      <c r="AG128" s="302"/>
      <c r="AH128" s="302"/>
      <c r="AI128" s="302"/>
      <c r="AJ128" s="640"/>
      <c r="AK128" s="329"/>
      <c r="AL128" s="553"/>
    </row>
    <row r="129" spans="1:46" s="324" customFormat="1" ht="17.25" customHeight="1" thickBot="1">
      <c r="A129" s="641" t="s">
        <v>392</v>
      </c>
      <c r="B129" s="642"/>
      <c r="C129" s="643"/>
      <c r="D129" s="643"/>
      <c r="E129" s="643"/>
      <c r="F129" s="643"/>
      <c r="G129" s="643"/>
      <c r="H129" s="643"/>
      <c r="I129" s="643"/>
      <c r="J129" s="643"/>
      <c r="K129" s="643"/>
      <c r="L129" s="643"/>
      <c r="M129" s="643"/>
      <c r="N129" s="643"/>
      <c r="O129" s="643"/>
      <c r="P129" s="643"/>
      <c r="Q129" s="643"/>
      <c r="R129" s="643"/>
      <c r="S129" s="643"/>
      <c r="T129" s="643"/>
      <c r="U129" s="644" t="s">
        <v>112</v>
      </c>
      <c r="V129" s="265"/>
      <c r="W129" s="265"/>
      <c r="X129" s="265"/>
      <c r="Y129" s="265"/>
      <c r="Z129" s="265"/>
      <c r="AA129" s="265"/>
      <c r="AB129" s="645"/>
      <c r="AC129" s="300"/>
      <c r="AD129" s="262" t="s">
        <v>124</v>
      </c>
      <c r="AE129" s="263"/>
      <c r="AF129" s="263"/>
      <c r="AG129" s="264"/>
      <c r="AH129" s="262" t="s">
        <v>125</v>
      </c>
      <c r="AI129" s="265"/>
      <c r="AJ129" s="266"/>
      <c r="AK129" s="329"/>
      <c r="AL129" s="553"/>
    </row>
    <row r="130" spans="1:46" s="324" customFormat="1" ht="18" customHeight="1">
      <c r="A130" s="646"/>
      <c r="B130" s="647" t="s">
        <v>346</v>
      </c>
      <c r="C130" s="648" t="s">
        <v>355</v>
      </c>
      <c r="D130" s="648"/>
      <c r="E130" s="648"/>
      <c r="F130" s="648"/>
      <c r="G130" s="648"/>
      <c r="H130" s="648"/>
      <c r="I130" s="648"/>
      <c r="J130" s="648"/>
      <c r="K130" s="648"/>
      <c r="L130" s="648"/>
      <c r="M130" s="648"/>
      <c r="N130" s="648"/>
      <c r="O130" s="648"/>
      <c r="P130" s="648"/>
      <c r="Q130" s="648"/>
      <c r="R130" s="648"/>
      <c r="S130" s="648"/>
      <c r="T130" s="648"/>
      <c r="U130" s="109"/>
      <c r="V130" s="109"/>
      <c r="W130" s="109"/>
      <c r="X130" s="109"/>
      <c r="Y130" s="649"/>
      <c r="Z130" s="649"/>
      <c r="AA130" s="649"/>
      <c r="AB130" s="649"/>
      <c r="AC130" s="302"/>
      <c r="AD130" s="302"/>
      <c r="AE130" s="302"/>
      <c r="AF130" s="302"/>
      <c r="AG130" s="107"/>
      <c r="AH130" s="107"/>
      <c r="AI130" s="107"/>
      <c r="AJ130" s="110"/>
      <c r="AK130" s="554"/>
      <c r="AL130" s="555"/>
    </row>
    <row r="131" spans="1:46" s="324" customFormat="1" ht="18" customHeight="1">
      <c r="A131" s="646"/>
      <c r="B131" s="650" t="s">
        <v>347</v>
      </c>
      <c r="C131" s="651" t="s">
        <v>356</v>
      </c>
      <c r="D131" s="651"/>
      <c r="E131" s="651"/>
      <c r="F131" s="651"/>
      <c r="G131" s="651"/>
      <c r="H131" s="651"/>
      <c r="I131" s="651"/>
      <c r="J131" s="651"/>
      <c r="K131" s="651"/>
      <c r="L131" s="651"/>
      <c r="M131" s="651"/>
      <c r="N131" s="651"/>
      <c r="O131" s="651"/>
      <c r="P131" s="651"/>
      <c r="Q131" s="651"/>
      <c r="R131" s="651"/>
      <c r="S131" s="651"/>
      <c r="T131" s="651"/>
      <c r="U131" s="651"/>
      <c r="V131" s="651"/>
      <c r="W131" s="651"/>
      <c r="X131" s="651"/>
      <c r="Y131" s="652"/>
      <c r="Z131" s="652"/>
      <c r="AA131" s="652"/>
      <c r="AB131" s="652"/>
      <c r="AC131" s="653"/>
      <c r="AD131" s="654"/>
      <c r="AE131" s="653"/>
      <c r="AF131" s="653"/>
      <c r="AG131" s="655"/>
      <c r="AH131" s="655"/>
      <c r="AI131" s="655"/>
      <c r="AJ131" s="656"/>
      <c r="AK131" s="554"/>
      <c r="AL131" s="556"/>
    </row>
    <row r="132" spans="1:46" s="324" customFormat="1" ht="18" customHeight="1">
      <c r="A132" s="657"/>
      <c r="B132" s="658" t="s">
        <v>348</v>
      </c>
      <c r="C132" s="636" t="s">
        <v>359</v>
      </c>
      <c r="D132" s="637"/>
      <c r="E132" s="637"/>
      <c r="F132" s="637"/>
      <c r="G132" s="637"/>
      <c r="H132" s="637"/>
      <c r="I132" s="637"/>
      <c r="J132" s="637"/>
      <c r="K132" s="637"/>
      <c r="L132" s="637"/>
      <c r="M132" s="637"/>
      <c r="N132" s="637"/>
      <c r="O132" s="637"/>
      <c r="P132" s="637"/>
      <c r="Q132" s="637"/>
      <c r="R132" s="637"/>
      <c r="S132" s="637"/>
      <c r="T132" s="637"/>
      <c r="U132" s="637"/>
      <c r="V132" s="637"/>
      <c r="W132" s="637"/>
      <c r="X132" s="637"/>
      <c r="Y132" s="659"/>
      <c r="Z132" s="659"/>
      <c r="AA132" s="659"/>
      <c r="AB132" s="659"/>
      <c r="AC132" s="301"/>
      <c r="AD132" s="301"/>
      <c r="AE132" s="301"/>
      <c r="AF132" s="301"/>
      <c r="AG132" s="102"/>
      <c r="AH132" s="102"/>
      <c r="AI132" s="102"/>
      <c r="AJ132" s="660"/>
      <c r="AK132" s="554"/>
      <c r="AL132" s="557"/>
    </row>
    <row r="133" spans="1:46" s="324" customFormat="1" ht="10.5" customHeight="1" thickBot="1">
      <c r="A133" s="661"/>
      <c r="B133" s="112"/>
      <c r="C133" s="109"/>
      <c r="D133" s="306"/>
      <c r="E133" s="306"/>
      <c r="F133" s="306"/>
      <c r="G133" s="306"/>
      <c r="H133" s="306"/>
      <c r="I133" s="306"/>
      <c r="J133" s="306"/>
      <c r="K133" s="306"/>
      <c r="L133" s="306"/>
      <c r="M133" s="306"/>
      <c r="N133" s="306"/>
      <c r="O133" s="306"/>
      <c r="P133" s="306"/>
      <c r="Q133" s="306"/>
      <c r="R133" s="306"/>
      <c r="S133" s="306"/>
      <c r="T133" s="306"/>
      <c r="U133" s="306"/>
      <c r="V133" s="306"/>
      <c r="W133" s="306"/>
      <c r="X133" s="306"/>
      <c r="Y133" s="649"/>
      <c r="Z133" s="649"/>
      <c r="AA133" s="649"/>
      <c r="AB133" s="649"/>
      <c r="AC133" s="302"/>
      <c r="AD133" s="302"/>
      <c r="AE133" s="302"/>
      <c r="AF133" s="302"/>
      <c r="AG133" s="107"/>
      <c r="AH133" s="107"/>
      <c r="AI133" s="107"/>
      <c r="AJ133" s="662"/>
      <c r="AK133" s="554"/>
      <c r="AL133" s="557"/>
    </row>
    <row r="134" spans="1:46" s="324" customFormat="1" ht="17.25" customHeight="1" thickBot="1">
      <c r="A134" s="663" t="s">
        <v>393</v>
      </c>
      <c r="B134" s="664"/>
      <c r="C134" s="664"/>
      <c r="D134" s="664"/>
      <c r="E134" s="664"/>
      <c r="F134" s="664"/>
      <c r="G134" s="664"/>
      <c r="H134" s="664"/>
      <c r="I134" s="664"/>
      <c r="J134" s="664"/>
      <c r="K134" s="664"/>
      <c r="L134" s="664"/>
      <c r="M134" s="664"/>
      <c r="N134" s="664"/>
      <c r="O134" s="664"/>
      <c r="P134" s="664"/>
      <c r="Q134" s="664"/>
      <c r="R134" s="664"/>
      <c r="S134" s="664"/>
      <c r="T134" s="665"/>
      <c r="U134" s="644" t="s">
        <v>112</v>
      </c>
      <c r="V134" s="645"/>
      <c r="W134" s="265"/>
      <c r="X134" s="265"/>
      <c r="Y134" s="265"/>
      <c r="Z134" s="265"/>
      <c r="AA134" s="265"/>
      <c r="AB134" s="265"/>
      <c r="AC134" s="267" t="b">
        <v>0</v>
      </c>
      <c r="AD134" s="262" t="s">
        <v>124</v>
      </c>
      <c r="AE134" s="263"/>
      <c r="AF134" s="263"/>
      <c r="AG134" s="264"/>
      <c r="AH134" s="262" t="s">
        <v>125</v>
      </c>
      <c r="AI134" s="265"/>
      <c r="AJ134" s="266"/>
      <c r="AK134" s="329"/>
      <c r="AL134" s="557"/>
    </row>
    <row r="135" spans="1:46" s="324" customFormat="1" ht="31.5" customHeight="1" thickBot="1">
      <c r="A135" s="1011"/>
      <c r="B135" s="666" t="s">
        <v>116</v>
      </c>
      <c r="C135" s="1203" t="s">
        <v>361</v>
      </c>
      <c r="D135" s="1204"/>
      <c r="E135" s="1204"/>
      <c r="F135" s="1204"/>
      <c r="G135" s="1204"/>
      <c r="H135" s="1204"/>
      <c r="I135" s="1204"/>
      <c r="J135" s="1204"/>
      <c r="K135" s="1204"/>
      <c r="L135" s="1204"/>
      <c r="M135" s="1204"/>
      <c r="N135" s="1204"/>
      <c r="O135" s="1204"/>
      <c r="P135" s="1204"/>
      <c r="Q135" s="1204"/>
      <c r="R135" s="1204"/>
      <c r="S135" s="1204"/>
      <c r="T135" s="1204"/>
      <c r="U135" s="1204"/>
      <c r="V135" s="1204"/>
      <c r="W135" s="1204"/>
      <c r="X135" s="1204"/>
      <c r="Y135" s="1204"/>
      <c r="Z135" s="1204"/>
      <c r="AA135" s="1204"/>
      <c r="AB135" s="1204"/>
      <c r="AC135" s="1204"/>
      <c r="AD135" s="1204"/>
      <c r="AE135" s="1204"/>
      <c r="AF135" s="1204"/>
      <c r="AG135" s="1204"/>
      <c r="AH135" s="1204"/>
      <c r="AI135" s="1204"/>
      <c r="AJ135" s="1205"/>
      <c r="AK135" s="329"/>
      <c r="AL135" s="557"/>
    </row>
    <row r="136" spans="1:46" s="324" customFormat="1" ht="15" customHeight="1">
      <c r="A136" s="1012"/>
      <c r="B136" s="1018"/>
      <c r="C136" s="1020" t="s">
        <v>350</v>
      </c>
      <c r="D136" s="1021"/>
      <c r="E136" s="1021"/>
      <c r="F136" s="1021"/>
      <c r="G136" s="1021"/>
      <c r="H136" s="1021"/>
      <c r="I136" s="1021"/>
      <c r="J136" s="1022"/>
      <c r="K136" s="1023"/>
      <c r="L136" s="1004" t="s">
        <v>351</v>
      </c>
      <c r="M136" s="1212" t="s">
        <v>443</v>
      </c>
      <c r="N136" s="1045"/>
      <c r="O136" s="1045"/>
      <c r="P136" s="1045"/>
      <c r="Q136" s="1045"/>
      <c r="R136" s="1045"/>
      <c r="S136" s="1045"/>
      <c r="T136" s="1045"/>
      <c r="U136" s="1045"/>
      <c r="V136" s="1045"/>
      <c r="W136" s="1045"/>
      <c r="X136" s="1045"/>
      <c r="Y136" s="1045"/>
      <c r="Z136" s="1045"/>
      <c r="AA136" s="1045"/>
      <c r="AB136" s="1045"/>
      <c r="AC136" s="1045"/>
      <c r="AD136" s="1045"/>
      <c r="AE136" s="1045"/>
      <c r="AF136" s="1045"/>
      <c r="AG136" s="1045"/>
      <c r="AH136" s="1045"/>
      <c r="AI136" s="1045"/>
      <c r="AJ136" s="1213"/>
      <c r="AK136" s="558"/>
      <c r="AL136" s="1299" t="str">
        <f>IF(AC134=TRUE,IF(OR(K138=TRUE,K140=TRUE),"○","×"),"○")</f>
        <v>○</v>
      </c>
      <c r="AM136" s="970" t="str">
        <f>IF(AL136="×","「イの実現のための具体的な取組内容」にチェックがされていません","")</f>
        <v/>
      </c>
      <c r="AN136" s="971"/>
      <c r="AO136" s="971"/>
      <c r="AP136" s="971"/>
      <c r="AQ136" s="971"/>
      <c r="AR136" s="971"/>
      <c r="AS136" s="971"/>
      <c r="AT136" s="972"/>
    </row>
    <row r="137" spans="1:46" s="324" customFormat="1" ht="15" customHeight="1" thickBot="1">
      <c r="A137" s="1012"/>
      <c r="B137" s="1019"/>
      <c r="C137" s="1020"/>
      <c r="D137" s="1021"/>
      <c r="E137" s="1021"/>
      <c r="F137" s="1021"/>
      <c r="G137" s="1021"/>
      <c r="H137" s="1021"/>
      <c r="I137" s="1021"/>
      <c r="J137" s="1022"/>
      <c r="K137" s="1023"/>
      <c r="L137" s="1004"/>
      <c r="M137" s="1212"/>
      <c r="N137" s="1045"/>
      <c r="O137" s="1045"/>
      <c r="P137" s="1045"/>
      <c r="Q137" s="1045"/>
      <c r="R137" s="1045"/>
      <c r="S137" s="1045"/>
      <c r="T137" s="1045"/>
      <c r="U137" s="1045"/>
      <c r="V137" s="1045"/>
      <c r="W137" s="1045"/>
      <c r="X137" s="1045"/>
      <c r="Y137" s="1045"/>
      <c r="Z137" s="1045"/>
      <c r="AA137" s="1045"/>
      <c r="AB137" s="1045"/>
      <c r="AC137" s="1045"/>
      <c r="AD137" s="1045"/>
      <c r="AE137" s="1045"/>
      <c r="AF137" s="1045"/>
      <c r="AG137" s="1045"/>
      <c r="AH137" s="1045"/>
      <c r="AI137" s="1045"/>
      <c r="AJ137" s="1213"/>
      <c r="AK137" s="558"/>
      <c r="AL137" s="1300"/>
      <c r="AM137" s="973"/>
      <c r="AN137" s="974"/>
      <c r="AO137" s="974"/>
      <c r="AP137" s="974"/>
      <c r="AQ137" s="974"/>
      <c r="AR137" s="974"/>
      <c r="AS137" s="974"/>
      <c r="AT137" s="975"/>
    </row>
    <row r="138" spans="1:46" s="324" customFormat="1" ht="75" customHeight="1" thickBot="1">
      <c r="A138" s="1012"/>
      <c r="B138" s="1019"/>
      <c r="C138" s="1020"/>
      <c r="D138" s="1021"/>
      <c r="E138" s="1021"/>
      <c r="F138" s="1021"/>
      <c r="G138" s="1021"/>
      <c r="H138" s="1021"/>
      <c r="I138" s="1021"/>
      <c r="J138" s="1022"/>
      <c r="K138" s="268" t="b">
        <v>0</v>
      </c>
      <c r="L138" s="1024"/>
      <c r="M138" s="1001"/>
      <c r="N138" s="1002"/>
      <c r="O138" s="1002"/>
      <c r="P138" s="1002"/>
      <c r="Q138" s="1002"/>
      <c r="R138" s="1002"/>
      <c r="S138" s="1002"/>
      <c r="T138" s="1002"/>
      <c r="U138" s="1002"/>
      <c r="V138" s="1002"/>
      <c r="W138" s="1002"/>
      <c r="X138" s="1002"/>
      <c r="Y138" s="1002"/>
      <c r="Z138" s="1002"/>
      <c r="AA138" s="1002"/>
      <c r="AB138" s="1002"/>
      <c r="AC138" s="1002"/>
      <c r="AD138" s="1002"/>
      <c r="AE138" s="1002"/>
      <c r="AF138" s="1002"/>
      <c r="AG138" s="1002"/>
      <c r="AH138" s="1002"/>
      <c r="AI138" s="1002"/>
      <c r="AJ138" s="1003"/>
      <c r="AK138" s="329"/>
      <c r="AL138" s="559" t="str">
        <f>IF(AC134=TRUE,IF(K138=TRUE,IF(M138="","×","○"),"○"),"○")</f>
        <v>○</v>
      </c>
      <c r="AM138" s="1296" t="str">
        <f>IF(AL138="×","当該取組の内容が記載されていません。","")</f>
        <v/>
      </c>
      <c r="AN138" s="1297"/>
      <c r="AO138" s="1297"/>
      <c r="AP138" s="1297"/>
      <c r="AQ138" s="1297"/>
      <c r="AR138" s="1297"/>
      <c r="AS138" s="1297"/>
      <c r="AT138" s="1298"/>
    </row>
    <row r="139" spans="1:46" s="324" customFormat="1" ht="17.25" customHeight="1" thickBot="1">
      <c r="A139" s="1012"/>
      <c r="B139" s="1019"/>
      <c r="C139" s="1020"/>
      <c r="D139" s="1021"/>
      <c r="E139" s="1021"/>
      <c r="F139" s="1021"/>
      <c r="G139" s="1021"/>
      <c r="H139" s="1021"/>
      <c r="I139" s="1021"/>
      <c r="J139" s="1022"/>
      <c r="K139" s="269"/>
      <c r="L139" s="1004" t="s">
        <v>352</v>
      </c>
      <c r="M139" s="667" t="s">
        <v>119</v>
      </c>
      <c r="N139" s="668"/>
      <c r="O139" s="668"/>
      <c r="P139" s="668"/>
      <c r="Q139" s="668"/>
      <c r="R139" s="668"/>
      <c r="S139" s="668"/>
      <c r="T139" s="668"/>
      <c r="U139" s="668"/>
      <c r="V139" s="107" t="s">
        <v>126</v>
      </c>
      <c r="W139" s="668"/>
      <c r="X139" s="668"/>
      <c r="Y139" s="668"/>
      <c r="Z139" s="668"/>
      <c r="AA139" s="668"/>
      <c r="AB139" s="668"/>
      <c r="AC139" s="668"/>
      <c r="AD139" s="668"/>
      <c r="AE139" s="668"/>
      <c r="AF139" s="668"/>
      <c r="AG139" s="668"/>
      <c r="AH139" s="668"/>
      <c r="AI139" s="668"/>
      <c r="AJ139" s="669"/>
      <c r="AK139" s="558"/>
      <c r="AL139" s="555"/>
    </row>
    <row r="140" spans="1:46" s="324" customFormat="1" ht="75" customHeight="1" thickBot="1">
      <c r="A140" s="1013"/>
      <c r="B140" s="1019"/>
      <c r="C140" s="1020"/>
      <c r="D140" s="1021"/>
      <c r="E140" s="1021"/>
      <c r="F140" s="1021"/>
      <c r="G140" s="1021"/>
      <c r="H140" s="1021"/>
      <c r="I140" s="1021"/>
      <c r="J140" s="1022"/>
      <c r="K140" s="270" t="b">
        <v>0</v>
      </c>
      <c r="L140" s="1005"/>
      <c r="M140" s="959"/>
      <c r="N140" s="1006"/>
      <c r="O140" s="1006"/>
      <c r="P140" s="1006"/>
      <c r="Q140" s="1006"/>
      <c r="R140" s="1006"/>
      <c r="S140" s="1006"/>
      <c r="T140" s="1006"/>
      <c r="U140" s="1006"/>
      <c r="V140" s="1006"/>
      <c r="W140" s="1006"/>
      <c r="X140" s="1006"/>
      <c r="Y140" s="1006"/>
      <c r="Z140" s="1006"/>
      <c r="AA140" s="1006"/>
      <c r="AB140" s="1006"/>
      <c r="AC140" s="1006"/>
      <c r="AD140" s="1006"/>
      <c r="AE140" s="1006"/>
      <c r="AF140" s="1006"/>
      <c r="AG140" s="1006"/>
      <c r="AH140" s="1006"/>
      <c r="AI140" s="1006"/>
      <c r="AJ140" s="1007"/>
      <c r="AK140" s="329"/>
      <c r="AL140" s="370" t="str">
        <f>IF(AC134=TRUE,IF(K140=TRUE,IF(M140="","×","○"),"○"),"○")</f>
        <v>○</v>
      </c>
      <c r="AM140" s="1293" t="str">
        <f>IF(AL140="×","当該取組の内容が記載されていません。","")</f>
        <v/>
      </c>
      <c r="AN140" s="1294"/>
      <c r="AO140" s="1294"/>
      <c r="AP140" s="1294"/>
      <c r="AQ140" s="1294"/>
      <c r="AR140" s="1294"/>
      <c r="AS140" s="1294"/>
      <c r="AT140" s="1295"/>
    </row>
    <row r="141" spans="1:46" s="324" customFormat="1" ht="18" customHeight="1">
      <c r="A141" s="670"/>
      <c r="B141" s="671" t="s">
        <v>357</v>
      </c>
      <c r="C141" s="672" t="s">
        <v>358</v>
      </c>
      <c r="D141" s="673"/>
      <c r="E141" s="673"/>
      <c r="F141" s="673"/>
      <c r="G141" s="673"/>
      <c r="H141" s="673"/>
      <c r="I141" s="673"/>
      <c r="J141" s="673"/>
      <c r="K141" s="673"/>
      <c r="L141" s="673"/>
      <c r="M141" s="637"/>
      <c r="N141" s="637"/>
      <c r="O141" s="637"/>
      <c r="P141" s="637"/>
      <c r="Q141" s="637"/>
      <c r="R141" s="637"/>
      <c r="S141" s="637"/>
      <c r="T141" s="637"/>
      <c r="U141" s="637"/>
      <c r="V141" s="637"/>
      <c r="W141" s="637"/>
      <c r="X141" s="637"/>
      <c r="Y141" s="659"/>
      <c r="Z141" s="659"/>
      <c r="AA141" s="659"/>
      <c r="AB141" s="659"/>
      <c r="AC141" s="301"/>
      <c r="AD141" s="301"/>
      <c r="AE141" s="301"/>
      <c r="AF141" s="301"/>
      <c r="AG141" s="102"/>
      <c r="AH141" s="102"/>
      <c r="AI141" s="102"/>
      <c r="AJ141" s="674"/>
      <c r="AK141" s="554"/>
      <c r="AL141" s="553"/>
    </row>
    <row r="142" spans="1:46" s="324" customFormat="1" ht="10.5" customHeight="1" thickBot="1">
      <c r="A142" s="675"/>
      <c r="B142" s="675"/>
      <c r="C142" s="675"/>
      <c r="D142" s="675"/>
      <c r="E142" s="675"/>
      <c r="F142" s="675"/>
      <c r="G142" s="675"/>
      <c r="H142" s="675"/>
      <c r="I142" s="675"/>
      <c r="J142" s="675"/>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23"/>
      <c r="AL142" s="564"/>
    </row>
    <row r="143" spans="1:46" s="324" customFormat="1" ht="17.25" customHeight="1" thickBot="1">
      <c r="A143" s="676" t="s">
        <v>394</v>
      </c>
      <c r="B143" s="677"/>
      <c r="C143" s="677"/>
      <c r="D143" s="677"/>
      <c r="E143" s="677"/>
      <c r="F143" s="677"/>
      <c r="G143" s="677"/>
      <c r="H143" s="677"/>
      <c r="I143" s="677"/>
      <c r="J143" s="677"/>
      <c r="K143" s="677"/>
      <c r="L143" s="677"/>
      <c r="M143" s="677"/>
      <c r="N143" s="677"/>
      <c r="O143" s="677"/>
      <c r="P143" s="677"/>
      <c r="Q143" s="677"/>
      <c r="R143" s="677"/>
      <c r="S143" s="677"/>
      <c r="T143" s="677"/>
      <c r="U143" s="644" t="s">
        <v>154</v>
      </c>
      <c r="V143" s="645"/>
      <c r="W143" s="678"/>
      <c r="X143" s="678"/>
      <c r="Y143" s="678"/>
      <c r="Z143" s="678"/>
      <c r="AA143" s="678"/>
      <c r="AB143" s="678"/>
      <c r="AC143" s="267" t="b">
        <v>0</v>
      </c>
      <c r="AD143" s="262" t="s">
        <v>124</v>
      </c>
      <c r="AE143" s="263"/>
      <c r="AF143" s="263"/>
      <c r="AG143" s="271"/>
      <c r="AH143" s="262" t="s">
        <v>125</v>
      </c>
      <c r="AI143" s="265"/>
      <c r="AJ143" s="266"/>
      <c r="AK143" s="329"/>
      <c r="AL143" s="564"/>
    </row>
    <row r="144" spans="1:46" s="324" customFormat="1" ht="25.5" customHeight="1" thickBot="1">
      <c r="A144" s="1011"/>
      <c r="B144" s="679" t="s">
        <v>346</v>
      </c>
      <c r="C144" s="1014" t="s">
        <v>155</v>
      </c>
      <c r="D144" s="1015"/>
      <c r="E144" s="1015"/>
      <c r="F144" s="1015"/>
      <c r="G144" s="1015"/>
      <c r="H144" s="1015"/>
      <c r="I144" s="1015"/>
      <c r="J144" s="1015"/>
      <c r="K144" s="1015"/>
      <c r="L144" s="1015"/>
      <c r="M144" s="1015"/>
      <c r="N144" s="1015"/>
      <c r="O144" s="1015"/>
      <c r="P144" s="1015"/>
      <c r="Q144" s="1015"/>
      <c r="R144" s="1015"/>
      <c r="S144" s="1015"/>
      <c r="T144" s="1015"/>
      <c r="U144" s="1016"/>
      <c r="V144" s="1016"/>
      <c r="W144" s="1016"/>
      <c r="X144" s="1016"/>
      <c r="Y144" s="1016"/>
      <c r="Z144" s="1016"/>
      <c r="AA144" s="1016"/>
      <c r="AB144" s="1016"/>
      <c r="AC144" s="1016"/>
      <c r="AD144" s="1016"/>
      <c r="AE144" s="1016"/>
      <c r="AF144" s="1016"/>
      <c r="AG144" s="1016"/>
      <c r="AH144" s="1016"/>
      <c r="AI144" s="1016"/>
      <c r="AJ144" s="1017"/>
      <c r="AK144" s="352"/>
      <c r="AL144" s="553"/>
    </row>
    <row r="145" spans="1:50" s="324" customFormat="1" ht="27" customHeight="1" thickBot="1">
      <c r="A145" s="1012"/>
      <c r="B145" s="1239"/>
      <c r="C145" s="1034" t="s">
        <v>360</v>
      </c>
      <c r="D145" s="1035"/>
      <c r="E145" s="1035"/>
      <c r="F145" s="1035"/>
      <c r="G145" s="1035"/>
      <c r="H145" s="1035"/>
      <c r="I145" s="1035"/>
      <c r="J145" s="1036"/>
      <c r="K145" s="272" t="b">
        <v>0</v>
      </c>
      <c r="L145" s="680" t="s">
        <v>157</v>
      </c>
      <c r="M145" s="991" t="s">
        <v>117</v>
      </c>
      <c r="N145" s="992"/>
      <c r="O145" s="992"/>
      <c r="P145" s="992"/>
      <c r="Q145" s="992"/>
      <c r="R145" s="992"/>
      <c r="S145" s="992"/>
      <c r="T145" s="992"/>
      <c r="U145" s="992"/>
      <c r="V145" s="992"/>
      <c r="W145" s="992"/>
      <c r="X145" s="992"/>
      <c r="Y145" s="992"/>
      <c r="Z145" s="992"/>
      <c r="AA145" s="992"/>
      <c r="AB145" s="992"/>
      <c r="AC145" s="992"/>
      <c r="AD145" s="992"/>
      <c r="AE145" s="992"/>
      <c r="AF145" s="992"/>
      <c r="AG145" s="992"/>
      <c r="AH145" s="992"/>
      <c r="AI145" s="992"/>
      <c r="AJ145" s="993"/>
      <c r="AK145" s="352"/>
      <c r="AL145" s="370" t="str">
        <f>IF(AC143=TRUE,IF(OR(K145=TRUE,K146=TRUE,K147=TRUE),"○","×"),"○")</f>
        <v>○</v>
      </c>
      <c r="AM145" s="1293" t="str">
        <f>IF(AL145="×","該当する具体的な仕組みの内容にチェックがありません。","")</f>
        <v/>
      </c>
      <c r="AN145" s="1294"/>
      <c r="AO145" s="1294"/>
      <c r="AP145" s="1294"/>
      <c r="AQ145" s="1294"/>
      <c r="AR145" s="1294"/>
      <c r="AS145" s="1294"/>
      <c r="AT145" s="1295"/>
    </row>
    <row r="146" spans="1:50" s="324" customFormat="1" ht="40.5" customHeight="1">
      <c r="A146" s="1012"/>
      <c r="B146" s="1019"/>
      <c r="C146" s="1020"/>
      <c r="D146" s="1021"/>
      <c r="E146" s="1021"/>
      <c r="F146" s="1021"/>
      <c r="G146" s="1021"/>
      <c r="H146" s="1021"/>
      <c r="I146" s="1021"/>
      <c r="J146" s="1022"/>
      <c r="K146" s="273" t="b">
        <v>0</v>
      </c>
      <c r="L146" s="681" t="s">
        <v>354</v>
      </c>
      <c r="M146" s="994" t="s">
        <v>113</v>
      </c>
      <c r="N146" s="995"/>
      <c r="O146" s="995"/>
      <c r="P146" s="995"/>
      <c r="Q146" s="995"/>
      <c r="R146" s="995"/>
      <c r="S146" s="995"/>
      <c r="T146" s="995"/>
      <c r="U146" s="995"/>
      <c r="V146" s="995"/>
      <c r="W146" s="995"/>
      <c r="X146" s="995"/>
      <c r="Y146" s="995"/>
      <c r="Z146" s="995"/>
      <c r="AA146" s="995"/>
      <c r="AB146" s="995"/>
      <c r="AC146" s="995"/>
      <c r="AD146" s="995"/>
      <c r="AE146" s="995"/>
      <c r="AF146" s="995"/>
      <c r="AG146" s="995"/>
      <c r="AH146" s="995"/>
      <c r="AI146" s="995"/>
      <c r="AJ146" s="996"/>
      <c r="AK146" s="565"/>
      <c r="AL146" s="316"/>
      <c r="AM146" s="316"/>
      <c r="AN146" s="316"/>
      <c r="AO146" s="316"/>
      <c r="AP146" s="316"/>
      <c r="AQ146" s="316"/>
      <c r="AR146" s="316"/>
      <c r="AS146" s="316"/>
      <c r="AT146" s="348"/>
      <c r="AU146" s="316"/>
      <c r="AV146" s="316"/>
      <c r="AW146" s="316"/>
      <c r="AX146" s="316"/>
    </row>
    <row r="147" spans="1:50" s="324" customFormat="1" ht="40.5" customHeight="1">
      <c r="A147" s="1013"/>
      <c r="B147" s="1019"/>
      <c r="C147" s="1020"/>
      <c r="D147" s="1021"/>
      <c r="E147" s="1021"/>
      <c r="F147" s="1021"/>
      <c r="G147" s="1021"/>
      <c r="H147" s="1021"/>
      <c r="I147" s="1021"/>
      <c r="J147" s="1022"/>
      <c r="K147" s="270" t="b">
        <v>0</v>
      </c>
      <c r="L147" s="682" t="s">
        <v>353</v>
      </c>
      <c r="M147" s="997" t="s">
        <v>118</v>
      </c>
      <c r="N147" s="998"/>
      <c r="O147" s="998"/>
      <c r="P147" s="998"/>
      <c r="Q147" s="998"/>
      <c r="R147" s="998"/>
      <c r="S147" s="998"/>
      <c r="T147" s="998"/>
      <c r="U147" s="998"/>
      <c r="V147" s="998"/>
      <c r="W147" s="998"/>
      <c r="X147" s="998"/>
      <c r="Y147" s="998"/>
      <c r="Z147" s="998"/>
      <c r="AA147" s="998"/>
      <c r="AB147" s="998"/>
      <c r="AC147" s="998"/>
      <c r="AD147" s="998"/>
      <c r="AE147" s="998"/>
      <c r="AF147" s="998"/>
      <c r="AG147" s="998"/>
      <c r="AH147" s="998"/>
      <c r="AI147" s="998"/>
      <c r="AJ147" s="999"/>
      <c r="AK147" s="565"/>
      <c r="AL147" s="316"/>
      <c r="AM147" s="316"/>
      <c r="AN147" s="316"/>
      <c r="AO147" s="316"/>
      <c r="AP147" s="316"/>
      <c r="AQ147" s="316"/>
      <c r="AR147" s="316"/>
      <c r="AS147" s="316"/>
      <c r="AT147" s="348"/>
      <c r="AU147" s="316"/>
      <c r="AV147" s="316"/>
      <c r="AW147" s="316"/>
      <c r="AX147" s="316"/>
    </row>
    <row r="148" spans="1:50" s="324" customFormat="1" ht="18" customHeight="1">
      <c r="A148" s="560"/>
      <c r="B148" s="561" t="s">
        <v>357</v>
      </c>
      <c r="C148" s="562" t="s">
        <v>358</v>
      </c>
      <c r="D148" s="563"/>
      <c r="E148" s="563"/>
      <c r="F148" s="563"/>
      <c r="G148" s="563"/>
      <c r="H148" s="563"/>
      <c r="I148" s="563"/>
      <c r="J148" s="563"/>
      <c r="K148" s="563"/>
      <c r="L148" s="563"/>
      <c r="M148" s="563"/>
      <c r="N148" s="563"/>
      <c r="O148" s="563"/>
      <c r="P148" s="563"/>
      <c r="Q148" s="563"/>
      <c r="R148" s="563"/>
      <c r="S148" s="563"/>
      <c r="T148" s="563"/>
      <c r="U148" s="563"/>
      <c r="V148" s="563"/>
      <c r="W148" s="563"/>
      <c r="X148" s="563"/>
      <c r="Y148" s="566"/>
      <c r="Z148" s="566"/>
      <c r="AA148" s="566"/>
      <c r="AB148" s="566"/>
      <c r="AC148" s="567"/>
      <c r="AD148" s="567"/>
      <c r="AE148" s="567"/>
      <c r="AF148" s="567"/>
      <c r="AG148" s="568"/>
      <c r="AH148" s="568"/>
      <c r="AI148" s="568"/>
      <c r="AJ148" s="569"/>
      <c r="AK148" s="554"/>
      <c r="AL148" s="316"/>
      <c r="AM148" s="316"/>
      <c r="AN148" s="316"/>
      <c r="AO148" s="316"/>
      <c r="AP148" s="316"/>
      <c r="AQ148" s="316"/>
      <c r="AR148" s="316"/>
      <c r="AS148" s="316"/>
      <c r="AT148" s="348"/>
      <c r="AU148" s="316"/>
      <c r="AV148" s="316"/>
      <c r="AW148" s="316"/>
      <c r="AX148" s="316"/>
    </row>
    <row r="149" spans="1:50" s="324" customFormat="1" ht="28.5" customHeight="1">
      <c r="A149" s="1000" t="s">
        <v>218</v>
      </c>
      <c r="B149" s="1000"/>
      <c r="C149" s="1000"/>
      <c r="D149" s="1000"/>
      <c r="E149" s="1000"/>
      <c r="F149" s="1000"/>
      <c r="G149" s="1000"/>
      <c r="H149" s="1000"/>
      <c r="I149" s="1000"/>
      <c r="J149" s="1000"/>
      <c r="K149" s="1000"/>
      <c r="L149" s="1000"/>
      <c r="M149" s="1000"/>
      <c r="N149" s="1000"/>
      <c r="O149" s="1000"/>
      <c r="P149" s="1000"/>
      <c r="Q149" s="1000"/>
      <c r="R149" s="1000"/>
      <c r="S149" s="1000"/>
      <c r="T149" s="1000"/>
      <c r="U149" s="1000"/>
      <c r="V149" s="1000"/>
      <c r="W149" s="1000"/>
      <c r="X149" s="1000"/>
      <c r="Y149" s="1000"/>
      <c r="Z149" s="1000"/>
      <c r="AA149" s="1000"/>
      <c r="AB149" s="1000"/>
      <c r="AC149" s="1000"/>
      <c r="AD149" s="1000"/>
      <c r="AE149" s="1000"/>
      <c r="AF149" s="1000"/>
      <c r="AG149" s="1000"/>
      <c r="AH149" s="1000"/>
      <c r="AI149" s="1000"/>
      <c r="AJ149" s="1000"/>
      <c r="AK149" s="565"/>
      <c r="AL149" s="316"/>
      <c r="AM149" s="316"/>
      <c r="AN149" s="316"/>
      <c r="AO149" s="316"/>
      <c r="AP149" s="316"/>
      <c r="AQ149" s="316"/>
      <c r="AR149" s="316"/>
      <c r="AS149" s="316"/>
      <c r="AT149" s="348"/>
      <c r="AU149" s="316"/>
      <c r="AV149" s="316"/>
      <c r="AW149" s="316"/>
      <c r="AX149" s="316"/>
    </row>
    <row r="150" spans="1:50">
      <c r="A150" s="353" t="s">
        <v>285</v>
      </c>
      <c r="B150" s="315"/>
      <c r="C150" s="354"/>
      <c r="D150" s="354"/>
      <c r="E150" s="354"/>
      <c r="F150" s="354"/>
      <c r="G150" s="354"/>
      <c r="H150" s="354"/>
      <c r="I150" s="354"/>
      <c r="J150" s="354"/>
      <c r="K150" s="354"/>
      <c r="L150" s="354"/>
      <c r="M150" s="354"/>
      <c r="N150" s="354"/>
      <c r="O150" s="354"/>
      <c r="P150" s="354"/>
      <c r="Q150" s="354"/>
      <c r="R150" s="354"/>
      <c r="S150" s="354"/>
      <c r="T150" s="354"/>
      <c r="U150" s="354"/>
      <c r="V150" s="354"/>
      <c r="W150" s="354"/>
      <c r="X150" s="354"/>
      <c r="Y150" s="354"/>
      <c r="Z150" s="354"/>
      <c r="AA150" s="354"/>
      <c r="AB150" s="354"/>
      <c r="AC150" s="354"/>
      <c r="AD150" s="354"/>
      <c r="AE150" s="354"/>
      <c r="AF150" s="354"/>
      <c r="AG150" s="315"/>
      <c r="AH150" s="315"/>
      <c r="AI150" s="315"/>
      <c r="AJ150" s="318"/>
      <c r="AK150" s="565"/>
      <c r="AT150" s="348"/>
    </row>
    <row r="151" spans="1:50" ht="18" customHeight="1">
      <c r="A151" s="353"/>
      <c r="B151" s="315"/>
      <c r="C151" s="354"/>
      <c r="D151" s="354"/>
      <c r="E151" s="354"/>
      <c r="F151" s="354"/>
      <c r="G151" s="354"/>
      <c r="H151" s="354"/>
      <c r="I151" s="354"/>
      <c r="J151" s="354"/>
      <c r="K151" s="354"/>
      <c r="L151" s="354"/>
      <c r="M151" s="354"/>
      <c r="N151" s="354"/>
      <c r="O151" s="354"/>
      <c r="P151" s="354"/>
      <c r="Q151" s="354"/>
      <c r="R151" s="354"/>
      <c r="S151" s="354"/>
      <c r="T151" s="354"/>
      <c r="U151" s="354"/>
      <c r="V151" s="354"/>
      <c r="W151" s="354"/>
      <c r="X151" s="354"/>
      <c r="Y151" s="354"/>
      <c r="Z151" s="354"/>
      <c r="AA151" s="354"/>
      <c r="AB151" s="354"/>
      <c r="AC151" s="354"/>
      <c r="AD151" s="354"/>
      <c r="AE151" s="315"/>
      <c r="AF151" s="530" t="s">
        <v>284</v>
      </c>
      <c r="AG151" s="255"/>
      <c r="AH151" s="305" t="s">
        <v>205</v>
      </c>
      <c r="AI151" s="255"/>
      <c r="AJ151" s="261"/>
      <c r="AK151" s="329"/>
      <c r="AL151" s="570"/>
      <c r="AM151" s="570"/>
      <c r="AN151" s="570"/>
      <c r="AO151" s="570"/>
      <c r="AP151" s="570"/>
      <c r="AQ151" s="570"/>
      <c r="AR151" s="570"/>
      <c r="AS151" s="570"/>
      <c r="AT151" s="570"/>
      <c r="AU151" s="570"/>
      <c r="AV151" s="570"/>
      <c r="AW151" s="570"/>
      <c r="AX151" s="570"/>
    </row>
    <row r="152" spans="1:50" ht="66.75" customHeight="1">
      <c r="A152" s="1209" t="s">
        <v>444</v>
      </c>
      <c r="B152" s="1210"/>
      <c r="C152" s="1210"/>
      <c r="D152" s="1210"/>
      <c r="E152" s="1210"/>
      <c r="F152" s="1210"/>
      <c r="G152" s="1210"/>
      <c r="H152" s="1210"/>
      <c r="I152" s="1210"/>
      <c r="J152" s="1210"/>
      <c r="K152" s="1210"/>
      <c r="L152" s="1210"/>
      <c r="M152" s="1210"/>
      <c r="N152" s="1210"/>
      <c r="O152" s="1210"/>
      <c r="P152" s="1210"/>
      <c r="Q152" s="1210"/>
      <c r="R152" s="1210"/>
      <c r="S152" s="1210"/>
      <c r="T152" s="1210"/>
      <c r="U152" s="1210"/>
      <c r="V152" s="1210"/>
      <c r="W152" s="1210"/>
      <c r="X152" s="1210"/>
      <c r="Y152" s="1210"/>
      <c r="Z152" s="1210"/>
      <c r="AA152" s="1210"/>
      <c r="AB152" s="1210"/>
      <c r="AC152" s="1210"/>
      <c r="AD152" s="1210"/>
      <c r="AE152" s="1210"/>
      <c r="AF152" s="1210"/>
      <c r="AG152" s="1210"/>
      <c r="AH152" s="1210"/>
      <c r="AI152" s="1210"/>
      <c r="AJ152" s="1211"/>
      <c r="AK152" s="571"/>
      <c r="AL152" s="570"/>
      <c r="AM152" s="570"/>
      <c r="AN152" s="570"/>
      <c r="AO152" s="570"/>
      <c r="AP152" s="570"/>
      <c r="AQ152" s="570"/>
      <c r="AR152" s="570"/>
      <c r="AS152" s="570"/>
      <c r="AT152" s="570"/>
      <c r="AU152" s="570"/>
      <c r="AV152" s="570"/>
      <c r="AW152" s="570"/>
      <c r="AX152" s="570"/>
    </row>
    <row r="153" spans="1:50" ht="7.5" customHeight="1">
      <c r="A153" s="572"/>
      <c r="B153" s="572"/>
      <c r="C153" s="572"/>
      <c r="D153" s="572"/>
      <c r="E153" s="572"/>
      <c r="F153" s="572"/>
      <c r="G153" s="572"/>
      <c r="H153" s="572"/>
      <c r="I153" s="572"/>
      <c r="J153" s="572"/>
      <c r="K153" s="572"/>
      <c r="L153" s="572"/>
      <c r="M153" s="572"/>
      <c r="N153" s="572"/>
      <c r="O153" s="572"/>
      <c r="P153" s="572"/>
      <c r="Q153" s="572"/>
      <c r="R153" s="572"/>
      <c r="S153" s="572"/>
      <c r="T153" s="572"/>
      <c r="U153" s="572"/>
      <c r="V153" s="572"/>
      <c r="W153" s="572"/>
      <c r="X153" s="572"/>
      <c r="Y153" s="572"/>
      <c r="Z153" s="572"/>
      <c r="AA153" s="572"/>
      <c r="AB153" s="572"/>
      <c r="AC153" s="572"/>
      <c r="AD153" s="572"/>
      <c r="AE153" s="572"/>
      <c r="AF153" s="572"/>
      <c r="AG153" s="572"/>
      <c r="AH153" s="572"/>
      <c r="AI153" s="572"/>
      <c r="AJ153" s="573"/>
      <c r="AK153" s="571"/>
      <c r="AL153" s="570"/>
      <c r="AM153" s="570"/>
      <c r="AN153" s="570"/>
      <c r="AO153" s="570"/>
      <c r="AP153" s="570"/>
      <c r="AQ153" s="570"/>
      <c r="AR153" s="570"/>
      <c r="AS153" s="570"/>
      <c r="AT153" s="570"/>
      <c r="AU153" s="570"/>
      <c r="AV153" s="570"/>
      <c r="AW153" s="570"/>
      <c r="AX153" s="570"/>
    </row>
    <row r="154" spans="1:50" ht="15" customHeight="1" thickBot="1">
      <c r="A154" s="988" t="s">
        <v>115</v>
      </c>
      <c r="B154" s="989"/>
      <c r="C154" s="989"/>
      <c r="D154" s="990"/>
      <c r="E154" s="1008" t="s">
        <v>114</v>
      </c>
      <c r="F154" s="1009"/>
      <c r="G154" s="1009"/>
      <c r="H154" s="1009"/>
      <c r="I154" s="1009"/>
      <c r="J154" s="1009"/>
      <c r="K154" s="1009"/>
      <c r="L154" s="1009"/>
      <c r="M154" s="1009"/>
      <c r="N154" s="1009"/>
      <c r="O154" s="1009"/>
      <c r="P154" s="1009"/>
      <c r="Q154" s="1009"/>
      <c r="R154" s="1009"/>
      <c r="S154" s="1009"/>
      <c r="T154" s="1009"/>
      <c r="U154" s="1009"/>
      <c r="V154" s="1009"/>
      <c r="W154" s="1009"/>
      <c r="X154" s="1009"/>
      <c r="Y154" s="1009"/>
      <c r="Z154" s="1009"/>
      <c r="AA154" s="1009"/>
      <c r="AB154" s="1009"/>
      <c r="AC154" s="1009"/>
      <c r="AD154" s="1009"/>
      <c r="AE154" s="1009"/>
      <c r="AF154" s="1009"/>
      <c r="AG154" s="1009"/>
      <c r="AH154" s="1009"/>
      <c r="AI154" s="1009"/>
      <c r="AJ154" s="1010"/>
      <c r="AK154" s="571"/>
      <c r="AL154" s="570"/>
      <c r="AM154" s="570"/>
      <c r="AN154" s="570"/>
      <c r="AO154" s="570"/>
      <c r="AP154" s="570"/>
      <c r="AQ154" s="570"/>
      <c r="AR154" s="570"/>
      <c r="AS154" s="570"/>
      <c r="AT154" s="570"/>
      <c r="AU154" s="570"/>
      <c r="AV154" s="570"/>
      <c r="AW154" s="570"/>
      <c r="AX154" s="570"/>
    </row>
    <row r="155" spans="1:50" s="570" customFormat="1" ht="39" customHeight="1" thickBot="1">
      <c r="A155" s="1240" t="s">
        <v>20</v>
      </c>
      <c r="B155" s="1241"/>
      <c r="C155" s="1241"/>
      <c r="D155" s="1242"/>
      <c r="E155" s="274" t="b">
        <v>0</v>
      </c>
      <c r="F155" s="1201" t="s">
        <v>162</v>
      </c>
      <c r="G155" s="1201"/>
      <c r="H155" s="1201"/>
      <c r="I155" s="1201"/>
      <c r="J155" s="1201"/>
      <c r="K155" s="1201"/>
      <c r="L155" s="1201"/>
      <c r="M155" s="1201"/>
      <c r="N155" s="1201"/>
      <c r="O155" s="1201"/>
      <c r="P155" s="1201"/>
      <c r="Q155" s="1201"/>
      <c r="R155" s="1201"/>
      <c r="S155" s="1201"/>
      <c r="T155" s="1201"/>
      <c r="U155" s="1201"/>
      <c r="V155" s="1201"/>
      <c r="W155" s="1201"/>
      <c r="X155" s="1201"/>
      <c r="Y155" s="1201"/>
      <c r="Z155" s="1201"/>
      <c r="AA155" s="1201"/>
      <c r="AB155" s="1201"/>
      <c r="AC155" s="1201"/>
      <c r="AD155" s="1201"/>
      <c r="AE155" s="1201"/>
      <c r="AF155" s="1201"/>
      <c r="AG155" s="1201"/>
      <c r="AH155" s="1201"/>
      <c r="AI155" s="1201"/>
      <c r="AJ155" s="1202"/>
      <c r="AK155" s="571"/>
      <c r="AL155" s="370" t="str">
        <f>IF(OR(E155=TRUE,E156=TRUE,E157=TRUE,E158=TRUE,E159=TRUE),"○","×")</f>
        <v>×</v>
      </c>
      <c r="AM155" s="965" t="str">
        <f>IF(AL155="○","","「資質の向上」欄がチェックされていません")</f>
        <v>「資質の向上」欄がチェックされていません</v>
      </c>
      <c r="AN155" s="966"/>
      <c r="AO155" s="966"/>
      <c r="AP155" s="966"/>
      <c r="AQ155" s="966"/>
      <c r="AR155" s="966"/>
      <c r="AS155" s="966"/>
      <c r="AT155" s="967"/>
    </row>
    <row r="156" spans="1:50" s="570" customFormat="1" ht="13.5" customHeight="1">
      <c r="A156" s="1243"/>
      <c r="B156" s="1244"/>
      <c r="C156" s="1244"/>
      <c r="D156" s="1245"/>
      <c r="E156" s="275" t="b">
        <v>0</v>
      </c>
      <c r="F156" s="1033" t="s">
        <v>64</v>
      </c>
      <c r="G156" s="1033"/>
      <c r="H156" s="1033"/>
      <c r="I156" s="1033"/>
      <c r="J156" s="1033"/>
      <c r="K156" s="1033"/>
      <c r="L156" s="1033"/>
      <c r="M156" s="1033"/>
      <c r="N156" s="1033"/>
      <c r="O156" s="1033"/>
      <c r="P156" s="1033"/>
      <c r="Q156" s="1033"/>
      <c r="R156" s="1033"/>
      <c r="S156" s="1033"/>
      <c r="T156" s="1033"/>
      <c r="U156" s="1033"/>
      <c r="V156" s="1033"/>
      <c r="W156" s="1033"/>
      <c r="X156" s="1033"/>
      <c r="Y156" s="1033"/>
      <c r="Z156" s="1033"/>
      <c r="AA156" s="1033"/>
      <c r="AB156" s="1033"/>
      <c r="AC156" s="1033"/>
      <c r="AD156" s="1033"/>
      <c r="AE156" s="1033"/>
      <c r="AF156" s="1033"/>
      <c r="AG156" s="1033"/>
      <c r="AH156" s="1033"/>
      <c r="AI156" s="1033"/>
      <c r="AJ156" s="574"/>
      <c r="AK156" s="571"/>
      <c r="AL156" s="324"/>
      <c r="AM156" s="324"/>
      <c r="AN156" s="324"/>
      <c r="AO156" s="324"/>
      <c r="AP156" s="324"/>
      <c r="AQ156" s="324"/>
      <c r="AR156" s="324"/>
      <c r="AS156" s="324"/>
      <c r="AT156" s="324"/>
      <c r="AU156" s="324"/>
      <c r="AV156" s="324"/>
      <c r="AW156" s="324"/>
      <c r="AX156" s="324"/>
    </row>
    <row r="157" spans="1:50" s="570" customFormat="1" ht="13.5" customHeight="1">
      <c r="A157" s="1243"/>
      <c r="B157" s="1244"/>
      <c r="C157" s="1244"/>
      <c r="D157" s="1245"/>
      <c r="E157" s="275" t="b">
        <v>0</v>
      </c>
      <c r="F157" s="1033" t="s">
        <v>65</v>
      </c>
      <c r="G157" s="1033"/>
      <c r="H157" s="1033"/>
      <c r="I157" s="1033"/>
      <c r="J157" s="1033"/>
      <c r="K157" s="1033"/>
      <c r="L157" s="1033"/>
      <c r="M157" s="1033"/>
      <c r="N157" s="1033"/>
      <c r="O157" s="1033"/>
      <c r="P157" s="1033"/>
      <c r="Q157" s="1033"/>
      <c r="R157" s="1033"/>
      <c r="S157" s="1033"/>
      <c r="T157" s="1033"/>
      <c r="U157" s="1033"/>
      <c r="V157" s="1033"/>
      <c r="W157" s="1033"/>
      <c r="X157" s="1033"/>
      <c r="Y157" s="1033"/>
      <c r="Z157" s="1033"/>
      <c r="AA157" s="1033"/>
      <c r="AB157" s="1033"/>
      <c r="AC157" s="1033"/>
      <c r="AD157" s="1033"/>
      <c r="AE157" s="1033"/>
      <c r="AF157" s="1033"/>
      <c r="AG157" s="1033"/>
      <c r="AH157" s="1033"/>
      <c r="AI157" s="1033"/>
      <c r="AJ157" s="574"/>
      <c r="AK157" s="571"/>
      <c r="AL157" s="324"/>
      <c r="AM157" s="324"/>
      <c r="AN157" s="324"/>
      <c r="AO157" s="324"/>
      <c r="AP157" s="324"/>
      <c r="AQ157" s="324"/>
      <c r="AR157" s="324"/>
      <c r="AS157" s="324"/>
      <c r="AT157" s="324"/>
      <c r="AU157" s="324"/>
      <c r="AV157" s="324"/>
      <c r="AW157" s="324"/>
      <c r="AX157" s="324"/>
    </row>
    <row r="158" spans="1:50" s="570" customFormat="1" ht="13.5" customHeight="1">
      <c r="A158" s="1243"/>
      <c r="B158" s="1244"/>
      <c r="C158" s="1244"/>
      <c r="D158" s="1245"/>
      <c r="E158" s="275" t="b">
        <v>0</v>
      </c>
      <c r="F158" s="1033" t="s">
        <v>66</v>
      </c>
      <c r="G158" s="1033"/>
      <c r="H158" s="1033"/>
      <c r="I158" s="1033"/>
      <c r="J158" s="1033"/>
      <c r="K158" s="1033"/>
      <c r="L158" s="1033"/>
      <c r="M158" s="1033"/>
      <c r="N158" s="1033"/>
      <c r="O158" s="1033"/>
      <c r="P158" s="1033"/>
      <c r="Q158" s="1033"/>
      <c r="R158" s="1033"/>
      <c r="S158" s="1033"/>
      <c r="T158" s="1033"/>
      <c r="U158" s="1033"/>
      <c r="V158" s="1033"/>
      <c r="W158" s="1033"/>
      <c r="X158" s="1033"/>
      <c r="Y158" s="1033"/>
      <c r="Z158" s="1033"/>
      <c r="AA158" s="1033"/>
      <c r="AB158" s="1033"/>
      <c r="AC158" s="1033"/>
      <c r="AD158" s="1033"/>
      <c r="AE158" s="1033"/>
      <c r="AF158" s="1033"/>
      <c r="AG158" s="1033"/>
      <c r="AH158" s="1033"/>
      <c r="AI158" s="1033"/>
      <c r="AJ158" s="574"/>
      <c r="AK158" s="571"/>
      <c r="AL158" s="324"/>
      <c r="AM158" s="324"/>
      <c r="AN158" s="324"/>
      <c r="AO158" s="324"/>
      <c r="AP158" s="324"/>
      <c r="AQ158" s="324"/>
      <c r="AR158" s="324"/>
      <c r="AS158" s="324"/>
      <c r="AT158" s="324"/>
      <c r="AU158" s="324"/>
      <c r="AV158" s="324"/>
      <c r="AW158" s="324"/>
      <c r="AX158" s="324"/>
    </row>
    <row r="159" spans="1:50" s="570" customFormat="1" ht="13.5" customHeight="1" thickBot="1">
      <c r="A159" s="1246"/>
      <c r="B159" s="1247"/>
      <c r="C159" s="1247"/>
      <c r="D159" s="1248"/>
      <c r="E159" s="277"/>
      <c r="F159" s="1032" t="s">
        <v>93</v>
      </c>
      <c r="G159" s="1032"/>
      <c r="H159" s="1032"/>
      <c r="I159" s="1032"/>
      <c r="J159" s="1032"/>
      <c r="K159" s="1032"/>
      <c r="L159" s="1032"/>
      <c r="M159" s="1032"/>
      <c r="N159" s="1032"/>
      <c r="O159" s="1032"/>
      <c r="P159" s="1032"/>
      <c r="Q159" s="1032"/>
      <c r="R159" s="1032"/>
      <c r="S159" s="1032"/>
      <c r="T159" s="1032"/>
      <c r="U159" s="1032"/>
      <c r="V159" s="1032"/>
      <c r="W159" s="1032"/>
      <c r="X159" s="1032"/>
      <c r="Y159" s="1032"/>
      <c r="Z159" s="1032"/>
      <c r="AA159" s="1032"/>
      <c r="AB159" s="1032"/>
      <c r="AC159" s="1032"/>
      <c r="AD159" s="1032"/>
      <c r="AE159" s="1032"/>
      <c r="AF159" s="1032"/>
      <c r="AG159" s="1032"/>
      <c r="AH159" s="1032"/>
      <c r="AI159" s="1032"/>
      <c r="AJ159" s="575"/>
      <c r="AK159" s="571"/>
      <c r="AL159" s="324"/>
      <c r="AM159" s="324"/>
      <c r="AN159" s="324"/>
      <c r="AO159" s="324"/>
      <c r="AP159" s="324"/>
      <c r="AQ159" s="324"/>
      <c r="AR159" s="324"/>
      <c r="AS159" s="324"/>
      <c r="AT159" s="324"/>
      <c r="AU159" s="324"/>
      <c r="AV159" s="324"/>
      <c r="AW159" s="324"/>
      <c r="AX159" s="324"/>
    </row>
    <row r="160" spans="1:50" s="324" customFormat="1" ht="13.5" customHeight="1">
      <c r="A160" s="1216" t="s">
        <v>67</v>
      </c>
      <c r="B160" s="1217"/>
      <c r="C160" s="1217"/>
      <c r="D160" s="1218"/>
      <c r="E160" s="278"/>
      <c r="F160" s="1238" t="s">
        <v>68</v>
      </c>
      <c r="G160" s="1238"/>
      <c r="H160" s="1238"/>
      <c r="I160" s="1238"/>
      <c r="J160" s="1238"/>
      <c r="K160" s="1238"/>
      <c r="L160" s="1238"/>
      <c r="M160" s="1238"/>
      <c r="N160" s="1238"/>
      <c r="O160" s="1238"/>
      <c r="P160" s="1238"/>
      <c r="Q160" s="1238"/>
      <c r="R160" s="1238"/>
      <c r="S160" s="1238"/>
      <c r="T160" s="1238"/>
      <c r="U160" s="1238"/>
      <c r="V160" s="1238"/>
      <c r="W160" s="1238"/>
      <c r="X160" s="1238"/>
      <c r="Y160" s="1238"/>
      <c r="Z160" s="1238"/>
      <c r="AA160" s="1238"/>
      <c r="AB160" s="1238"/>
      <c r="AC160" s="1238"/>
      <c r="AD160" s="1238"/>
      <c r="AE160" s="1238"/>
      <c r="AF160" s="1238"/>
      <c r="AG160" s="1238"/>
      <c r="AH160" s="1238"/>
      <c r="AI160" s="1238"/>
      <c r="AJ160" s="576"/>
      <c r="AK160" s="571"/>
      <c r="AL160" s="968" t="str">
        <f>IF(OR(E160=TRUE,E161=TRUE,E162=TRUE,E163=TRUE,E164=TRUE,E165=TRUE,E166=TRUE,E167=TRUE,E168=TRUE),"○","×")</f>
        <v>×</v>
      </c>
      <c r="AM160" s="970" t="str">
        <f>IF(AL160="○","","「労働環境・処遇の改善」欄がチェックされていません")</f>
        <v>「労働環境・処遇の改善」欄がチェックされていません</v>
      </c>
      <c r="AN160" s="971"/>
      <c r="AO160" s="971"/>
      <c r="AP160" s="971"/>
      <c r="AQ160" s="971"/>
      <c r="AR160" s="971"/>
      <c r="AS160" s="971"/>
      <c r="AT160" s="972"/>
    </row>
    <row r="161" spans="1:50" s="324" customFormat="1" ht="13.5" customHeight="1" thickBot="1">
      <c r="A161" s="1219"/>
      <c r="B161" s="1220"/>
      <c r="C161" s="1220"/>
      <c r="D161" s="1221"/>
      <c r="E161" s="275"/>
      <c r="F161" s="1033" t="s">
        <v>69</v>
      </c>
      <c r="G161" s="1033"/>
      <c r="H161" s="1033"/>
      <c r="I161" s="1033"/>
      <c r="J161" s="1033"/>
      <c r="K161" s="1033"/>
      <c r="L161" s="1033"/>
      <c r="M161" s="1033"/>
      <c r="N161" s="1033"/>
      <c r="O161" s="1033"/>
      <c r="P161" s="1033"/>
      <c r="Q161" s="1033"/>
      <c r="R161" s="1033"/>
      <c r="S161" s="1033"/>
      <c r="T161" s="1033"/>
      <c r="U161" s="1033"/>
      <c r="V161" s="1033"/>
      <c r="W161" s="1033"/>
      <c r="X161" s="1033"/>
      <c r="Y161" s="1033"/>
      <c r="Z161" s="1033"/>
      <c r="AA161" s="1033"/>
      <c r="AB161" s="1033"/>
      <c r="AC161" s="1033"/>
      <c r="AD161" s="1033"/>
      <c r="AE161" s="1033"/>
      <c r="AF161" s="1033"/>
      <c r="AG161" s="1033"/>
      <c r="AH161" s="1033"/>
      <c r="AI161" s="1033"/>
      <c r="AJ161" s="574"/>
      <c r="AK161" s="571"/>
      <c r="AL161" s="969"/>
      <c r="AM161" s="973"/>
      <c r="AN161" s="974"/>
      <c r="AO161" s="974"/>
      <c r="AP161" s="974"/>
      <c r="AQ161" s="974"/>
      <c r="AR161" s="974"/>
      <c r="AS161" s="974"/>
      <c r="AT161" s="975"/>
    </row>
    <row r="162" spans="1:50" s="324" customFormat="1" ht="35.25" customHeight="1">
      <c r="A162" s="1219"/>
      <c r="B162" s="1220"/>
      <c r="C162" s="1220"/>
      <c r="D162" s="1221"/>
      <c r="E162" s="275"/>
      <c r="F162" s="1199" t="s">
        <v>70</v>
      </c>
      <c r="G162" s="1199"/>
      <c r="H162" s="1199"/>
      <c r="I162" s="1199"/>
      <c r="J162" s="1199"/>
      <c r="K162" s="1199"/>
      <c r="L162" s="1199"/>
      <c r="M162" s="1199"/>
      <c r="N162" s="1199"/>
      <c r="O162" s="1199"/>
      <c r="P162" s="1199"/>
      <c r="Q162" s="1199"/>
      <c r="R162" s="1199"/>
      <c r="S162" s="1199"/>
      <c r="T162" s="1199"/>
      <c r="U162" s="1199"/>
      <c r="V162" s="1199"/>
      <c r="W162" s="1199"/>
      <c r="X162" s="1199"/>
      <c r="Y162" s="1199"/>
      <c r="Z162" s="1199"/>
      <c r="AA162" s="1199"/>
      <c r="AB162" s="1199"/>
      <c r="AC162" s="1199"/>
      <c r="AD162" s="1199"/>
      <c r="AE162" s="1199"/>
      <c r="AF162" s="1199"/>
      <c r="AG162" s="1199"/>
      <c r="AH162" s="1199"/>
      <c r="AI162" s="1199"/>
      <c r="AJ162" s="1200"/>
      <c r="AK162" s="571"/>
    </row>
    <row r="163" spans="1:50" s="324" customFormat="1" ht="13.5" customHeight="1">
      <c r="A163" s="1219"/>
      <c r="B163" s="1220"/>
      <c r="C163" s="1220"/>
      <c r="D163" s="1221"/>
      <c r="E163" s="275"/>
      <c r="F163" s="1033" t="s">
        <v>71</v>
      </c>
      <c r="G163" s="1033"/>
      <c r="H163" s="1033"/>
      <c r="I163" s="1033"/>
      <c r="J163" s="1033"/>
      <c r="K163" s="1033"/>
      <c r="L163" s="1033"/>
      <c r="M163" s="1033"/>
      <c r="N163" s="1033"/>
      <c r="O163" s="1033"/>
      <c r="P163" s="1033"/>
      <c r="Q163" s="1033"/>
      <c r="R163" s="1033"/>
      <c r="S163" s="1033"/>
      <c r="T163" s="1033"/>
      <c r="U163" s="1033"/>
      <c r="V163" s="1033"/>
      <c r="W163" s="1033"/>
      <c r="X163" s="1033"/>
      <c r="Y163" s="1033"/>
      <c r="Z163" s="1033"/>
      <c r="AA163" s="1033"/>
      <c r="AB163" s="1033"/>
      <c r="AC163" s="1033"/>
      <c r="AD163" s="1033"/>
      <c r="AE163" s="1033"/>
      <c r="AF163" s="1033"/>
      <c r="AG163" s="1033"/>
      <c r="AH163" s="1033"/>
      <c r="AI163" s="1033"/>
      <c r="AJ163" s="574"/>
      <c r="AK163" s="571"/>
    </row>
    <row r="164" spans="1:50" s="324" customFormat="1" ht="13.5" customHeight="1">
      <c r="A164" s="1219"/>
      <c r="B164" s="1220"/>
      <c r="C164" s="1220"/>
      <c r="D164" s="1221"/>
      <c r="E164" s="275"/>
      <c r="F164" s="1033" t="s">
        <v>72</v>
      </c>
      <c r="G164" s="1033"/>
      <c r="H164" s="1033"/>
      <c r="I164" s="1033"/>
      <c r="J164" s="1033"/>
      <c r="K164" s="1033"/>
      <c r="L164" s="1033"/>
      <c r="M164" s="1033"/>
      <c r="N164" s="1033"/>
      <c r="O164" s="1033"/>
      <c r="P164" s="1033"/>
      <c r="Q164" s="1033"/>
      <c r="R164" s="1033"/>
      <c r="S164" s="1033"/>
      <c r="T164" s="1033"/>
      <c r="U164" s="1033"/>
      <c r="V164" s="1033"/>
      <c r="W164" s="1033"/>
      <c r="X164" s="1033"/>
      <c r="Y164" s="1033"/>
      <c r="Z164" s="1033"/>
      <c r="AA164" s="1033"/>
      <c r="AB164" s="1033"/>
      <c r="AC164" s="1033"/>
      <c r="AD164" s="1033"/>
      <c r="AE164" s="1033"/>
      <c r="AF164" s="1033"/>
      <c r="AG164" s="1033"/>
      <c r="AH164" s="1033"/>
      <c r="AI164" s="1033"/>
      <c r="AJ164" s="574"/>
      <c r="AK164" s="571"/>
    </row>
    <row r="165" spans="1:50" s="324" customFormat="1" ht="13.5" customHeight="1">
      <c r="A165" s="1219"/>
      <c r="B165" s="1220"/>
      <c r="C165" s="1220"/>
      <c r="D165" s="1221"/>
      <c r="E165" s="275" t="b">
        <v>0</v>
      </c>
      <c r="F165" s="1214" t="s">
        <v>73</v>
      </c>
      <c r="G165" s="1214"/>
      <c r="H165" s="1214"/>
      <c r="I165" s="1214"/>
      <c r="J165" s="1214"/>
      <c r="K165" s="1214"/>
      <c r="L165" s="1214"/>
      <c r="M165" s="1214"/>
      <c r="N165" s="1214"/>
      <c r="O165" s="1214"/>
      <c r="P165" s="1214"/>
      <c r="Q165" s="1214"/>
      <c r="R165" s="1214"/>
      <c r="S165" s="1214"/>
      <c r="T165" s="1214"/>
      <c r="U165" s="1214"/>
      <c r="V165" s="1214"/>
      <c r="W165" s="1214"/>
      <c r="X165" s="1214"/>
      <c r="Y165" s="1214"/>
      <c r="Z165" s="1214"/>
      <c r="AA165" s="1214"/>
      <c r="AB165" s="1214"/>
      <c r="AC165" s="1214"/>
      <c r="AD165" s="1214"/>
      <c r="AE165" s="1214"/>
      <c r="AF165" s="1214"/>
      <c r="AG165" s="1214"/>
      <c r="AH165" s="1214"/>
      <c r="AI165" s="1214"/>
      <c r="AJ165" s="574"/>
      <c r="AK165" s="571"/>
    </row>
    <row r="166" spans="1:50" s="324" customFormat="1" ht="13.5" customHeight="1">
      <c r="A166" s="1219"/>
      <c r="B166" s="1220"/>
      <c r="C166" s="1220"/>
      <c r="D166" s="1221"/>
      <c r="E166" s="275"/>
      <c r="F166" s="1025" t="s">
        <v>74</v>
      </c>
      <c r="G166" s="1025"/>
      <c r="H166" s="1025"/>
      <c r="I166" s="1025"/>
      <c r="J166" s="1025"/>
      <c r="K166" s="1025"/>
      <c r="L166" s="1025"/>
      <c r="M166" s="1025"/>
      <c r="N166" s="1025"/>
      <c r="O166" s="1025"/>
      <c r="P166" s="1025"/>
      <c r="Q166" s="1025"/>
      <c r="R166" s="1025"/>
      <c r="S166" s="1025"/>
      <c r="T166" s="1025"/>
      <c r="U166" s="1025"/>
      <c r="V166" s="1025"/>
      <c r="W166" s="1025"/>
      <c r="X166" s="1025"/>
      <c r="Y166" s="1025"/>
      <c r="Z166" s="1025"/>
      <c r="AA166" s="1025"/>
      <c r="AB166" s="1025"/>
      <c r="AC166" s="1025"/>
      <c r="AD166" s="1025"/>
      <c r="AE166" s="1025"/>
      <c r="AF166" s="1025"/>
      <c r="AG166" s="1025"/>
      <c r="AH166" s="1025"/>
      <c r="AI166" s="1025"/>
      <c r="AJ166" s="574"/>
      <c r="AK166" s="571"/>
    </row>
    <row r="167" spans="1:50" s="324" customFormat="1" ht="13.5" customHeight="1">
      <c r="A167" s="1219"/>
      <c r="B167" s="1220"/>
      <c r="C167" s="1220"/>
      <c r="D167" s="1221"/>
      <c r="E167" s="275" t="b">
        <v>0</v>
      </c>
      <c r="F167" s="1025" t="s">
        <v>75</v>
      </c>
      <c r="G167" s="1025"/>
      <c r="H167" s="1025"/>
      <c r="I167" s="1025"/>
      <c r="J167" s="1025"/>
      <c r="K167" s="1025"/>
      <c r="L167" s="1025"/>
      <c r="M167" s="1025"/>
      <c r="N167" s="1025"/>
      <c r="O167" s="1025"/>
      <c r="P167" s="1025"/>
      <c r="Q167" s="1025"/>
      <c r="R167" s="1025"/>
      <c r="S167" s="1025"/>
      <c r="T167" s="1025"/>
      <c r="U167" s="1025"/>
      <c r="V167" s="1025"/>
      <c r="W167" s="1025"/>
      <c r="X167" s="1025"/>
      <c r="Y167" s="1025"/>
      <c r="Z167" s="1025"/>
      <c r="AA167" s="1025"/>
      <c r="AB167" s="1025"/>
      <c r="AC167" s="1025"/>
      <c r="AD167" s="1025"/>
      <c r="AE167" s="1025"/>
      <c r="AF167" s="1025"/>
      <c r="AG167" s="1025"/>
      <c r="AH167" s="1025"/>
      <c r="AI167" s="1025"/>
      <c r="AJ167" s="574"/>
      <c r="AK167" s="571"/>
    </row>
    <row r="168" spans="1:50" s="324" customFormat="1" ht="13.5" customHeight="1" thickBot="1">
      <c r="A168" s="1222"/>
      <c r="B168" s="1223"/>
      <c r="C168" s="1223"/>
      <c r="D168" s="1224"/>
      <c r="E168" s="279"/>
      <c r="F168" s="1161" t="s">
        <v>267</v>
      </c>
      <c r="G168" s="1161"/>
      <c r="H168" s="1161"/>
      <c r="I168" s="1161"/>
      <c r="J168" s="1161"/>
      <c r="K168" s="1161"/>
      <c r="L168" s="1161"/>
      <c r="M168" s="1161"/>
      <c r="N168" s="1161"/>
      <c r="O168" s="1161"/>
      <c r="P168" s="1161"/>
      <c r="Q168" s="1161"/>
      <c r="R168" s="1161"/>
      <c r="S168" s="1161"/>
      <c r="T168" s="1161"/>
      <c r="U168" s="1161"/>
      <c r="V168" s="1161"/>
      <c r="W168" s="1161"/>
      <c r="X168" s="1161"/>
      <c r="Y168" s="1161"/>
      <c r="Z168" s="1161"/>
      <c r="AA168" s="1161"/>
      <c r="AB168" s="1161"/>
      <c r="AC168" s="1161"/>
      <c r="AD168" s="1161"/>
      <c r="AE168" s="1161"/>
      <c r="AF168" s="1161"/>
      <c r="AG168" s="1161"/>
      <c r="AH168" s="1161"/>
      <c r="AI168" s="1161"/>
      <c r="AJ168" s="577"/>
      <c r="AK168" s="352"/>
    </row>
    <row r="169" spans="1:50" s="324" customFormat="1" ht="13.5" customHeight="1">
      <c r="A169" s="1216" t="s">
        <v>31</v>
      </c>
      <c r="B169" s="1217"/>
      <c r="C169" s="1217"/>
      <c r="D169" s="1218"/>
      <c r="E169" s="280" t="b">
        <v>0</v>
      </c>
      <c r="F169" s="1026" t="s">
        <v>76</v>
      </c>
      <c r="G169" s="1026"/>
      <c r="H169" s="1026"/>
      <c r="I169" s="1026"/>
      <c r="J169" s="1026"/>
      <c r="K169" s="1026"/>
      <c r="L169" s="1026"/>
      <c r="M169" s="1026"/>
      <c r="N169" s="1026"/>
      <c r="O169" s="1026"/>
      <c r="P169" s="1026"/>
      <c r="Q169" s="1026"/>
      <c r="R169" s="1026"/>
      <c r="S169" s="1026"/>
      <c r="T169" s="1026"/>
      <c r="U169" s="1026"/>
      <c r="V169" s="1026"/>
      <c r="W169" s="1026"/>
      <c r="X169" s="1026"/>
      <c r="Y169" s="1026"/>
      <c r="Z169" s="1026"/>
      <c r="AA169" s="1026"/>
      <c r="AB169" s="1026"/>
      <c r="AC169" s="1026"/>
      <c r="AD169" s="1026"/>
      <c r="AE169" s="1026"/>
      <c r="AF169" s="1026"/>
      <c r="AG169" s="1026"/>
      <c r="AH169" s="1026"/>
      <c r="AI169" s="1026"/>
      <c r="AJ169" s="578"/>
      <c r="AL169" s="968" t="str">
        <f>IF(OR(E169=TRUE,E170=TRUE,E171=TRUE,E172=TRUE,E173=TRUE,E174=TRUE,E175=TRUE),"○","×")</f>
        <v>×</v>
      </c>
      <c r="AM169" s="970" t="str">
        <f>IF(AL169="○","","「その他」欄がチェックされていません")</f>
        <v>「その他」欄がチェックされていません</v>
      </c>
      <c r="AN169" s="971"/>
      <c r="AO169" s="971"/>
      <c r="AP169" s="971"/>
      <c r="AQ169" s="971"/>
      <c r="AR169" s="971"/>
      <c r="AS169" s="971"/>
      <c r="AT169" s="972"/>
    </row>
    <row r="170" spans="1:50" s="324" customFormat="1" ht="26.25" customHeight="1" thickBot="1">
      <c r="A170" s="1219"/>
      <c r="B170" s="1220"/>
      <c r="C170" s="1220"/>
      <c r="D170" s="1221"/>
      <c r="E170" s="275"/>
      <c r="F170" s="1025" t="s">
        <v>161</v>
      </c>
      <c r="G170" s="1025"/>
      <c r="H170" s="1025"/>
      <c r="I170" s="1025"/>
      <c r="J170" s="1025"/>
      <c r="K170" s="1025"/>
      <c r="L170" s="1025"/>
      <c r="M170" s="1025"/>
      <c r="N170" s="1025"/>
      <c r="O170" s="1025"/>
      <c r="P170" s="1025"/>
      <c r="Q170" s="1025"/>
      <c r="R170" s="1025"/>
      <c r="S170" s="1025"/>
      <c r="T170" s="1025"/>
      <c r="U170" s="1025"/>
      <c r="V170" s="1025"/>
      <c r="W170" s="1025"/>
      <c r="X170" s="1025"/>
      <c r="Y170" s="1025"/>
      <c r="Z170" s="1025"/>
      <c r="AA170" s="1025"/>
      <c r="AB170" s="1025"/>
      <c r="AC170" s="1025"/>
      <c r="AD170" s="1025"/>
      <c r="AE170" s="1025"/>
      <c r="AF170" s="1025"/>
      <c r="AG170" s="1025"/>
      <c r="AH170" s="1025"/>
      <c r="AI170" s="1025"/>
      <c r="AJ170" s="1237"/>
      <c r="AL170" s="969"/>
      <c r="AM170" s="973"/>
      <c r="AN170" s="974"/>
      <c r="AO170" s="974"/>
      <c r="AP170" s="974"/>
      <c r="AQ170" s="974"/>
      <c r="AR170" s="974"/>
      <c r="AS170" s="974"/>
      <c r="AT170" s="975"/>
    </row>
    <row r="171" spans="1:50" s="324" customFormat="1" ht="13.5" customHeight="1">
      <c r="A171" s="1219"/>
      <c r="B171" s="1220"/>
      <c r="C171" s="1220"/>
      <c r="D171" s="1221"/>
      <c r="E171" s="275"/>
      <c r="F171" s="1025" t="s">
        <v>77</v>
      </c>
      <c r="G171" s="1025"/>
      <c r="H171" s="1025"/>
      <c r="I171" s="1025"/>
      <c r="J171" s="1025"/>
      <c r="K171" s="1025"/>
      <c r="L171" s="1025"/>
      <c r="M171" s="1025"/>
      <c r="N171" s="1025"/>
      <c r="O171" s="1025"/>
      <c r="P171" s="1025"/>
      <c r="Q171" s="1025"/>
      <c r="R171" s="1025"/>
      <c r="S171" s="1025"/>
      <c r="T171" s="1025"/>
      <c r="U171" s="1025"/>
      <c r="V171" s="1025"/>
      <c r="W171" s="1025"/>
      <c r="X171" s="1025"/>
      <c r="Y171" s="1025"/>
      <c r="Z171" s="1025"/>
      <c r="AA171" s="1025"/>
      <c r="AB171" s="1025"/>
      <c r="AC171" s="1025"/>
      <c r="AD171" s="1025"/>
      <c r="AE171" s="1025"/>
      <c r="AF171" s="1025"/>
      <c r="AG171" s="1025"/>
      <c r="AH171" s="1025"/>
      <c r="AI171" s="1025"/>
      <c r="AJ171" s="574"/>
    </row>
    <row r="172" spans="1:50" s="324" customFormat="1" ht="13.5" customHeight="1">
      <c r="A172" s="1219"/>
      <c r="B172" s="1220"/>
      <c r="C172" s="1220"/>
      <c r="D172" s="1221"/>
      <c r="E172" s="275" t="b">
        <v>0</v>
      </c>
      <c r="F172" s="1025" t="s">
        <v>78</v>
      </c>
      <c r="G172" s="1025"/>
      <c r="H172" s="1025"/>
      <c r="I172" s="1025"/>
      <c r="J172" s="1025"/>
      <c r="K172" s="1025"/>
      <c r="L172" s="1025"/>
      <c r="M172" s="1025"/>
      <c r="N172" s="1025"/>
      <c r="O172" s="1025"/>
      <c r="P172" s="1025"/>
      <c r="Q172" s="1025"/>
      <c r="R172" s="1025"/>
      <c r="S172" s="1025"/>
      <c r="T172" s="1025"/>
      <c r="U172" s="1025"/>
      <c r="V172" s="1025"/>
      <c r="W172" s="1025"/>
      <c r="X172" s="1025"/>
      <c r="Y172" s="1025"/>
      <c r="Z172" s="1025"/>
      <c r="AA172" s="1025"/>
      <c r="AB172" s="1025"/>
      <c r="AC172" s="1025"/>
      <c r="AD172" s="1025"/>
      <c r="AE172" s="1025"/>
      <c r="AF172" s="1025"/>
      <c r="AG172" s="1025"/>
      <c r="AH172" s="1025"/>
      <c r="AI172" s="1025"/>
      <c r="AJ172" s="574"/>
      <c r="AK172" s="565"/>
      <c r="AL172" s="316"/>
      <c r="AM172" s="316"/>
      <c r="AN172" s="316"/>
      <c r="AO172" s="316"/>
      <c r="AP172" s="316"/>
      <c r="AQ172" s="316"/>
      <c r="AR172" s="316"/>
      <c r="AS172" s="316"/>
      <c r="AT172" s="348"/>
      <c r="AU172" s="316"/>
      <c r="AV172" s="316"/>
      <c r="AW172" s="316"/>
      <c r="AX172" s="316"/>
    </row>
    <row r="173" spans="1:50" s="324" customFormat="1" ht="13.5" customHeight="1">
      <c r="A173" s="1219"/>
      <c r="B173" s="1220"/>
      <c r="C173" s="1220"/>
      <c r="D173" s="1221"/>
      <c r="E173" s="275" t="b">
        <v>0</v>
      </c>
      <c r="F173" s="1025" t="s">
        <v>79</v>
      </c>
      <c r="G173" s="1025"/>
      <c r="H173" s="1025"/>
      <c r="I173" s="1025"/>
      <c r="J173" s="1025"/>
      <c r="K173" s="1025"/>
      <c r="L173" s="1025"/>
      <c r="M173" s="1025"/>
      <c r="N173" s="1025"/>
      <c r="O173" s="1025"/>
      <c r="P173" s="1025"/>
      <c r="Q173" s="1025"/>
      <c r="R173" s="1025"/>
      <c r="S173" s="1025"/>
      <c r="T173" s="1025"/>
      <c r="U173" s="1025"/>
      <c r="V173" s="1025"/>
      <c r="W173" s="1025"/>
      <c r="X173" s="1025"/>
      <c r="Y173" s="1025"/>
      <c r="Z173" s="1025"/>
      <c r="AA173" s="1025"/>
      <c r="AB173" s="1025"/>
      <c r="AC173" s="1025"/>
      <c r="AD173" s="1025"/>
      <c r="AE173" s="1025"/>
      <c r="AF173" s="1025"/>
      <c r="AG173" s="1025"/>
      <c r="AH173" s="1025"/>
      <c r="AI173" s="1025"/>
      <c r="AJ173" s="574"/>
      <c r="AK173" s="571"/>
      <c r="AL173" s="316"/>
      <c r="AM173" s="316"/>
      <c r="AN173" s="316"/>
      <c r="AO173" s="316"/>
      <c r="AP173" s="316"/>
      <c r="AQ173" s="316"/>
      <c r="AR173" s="316"/>
      <c r="AS173" s="316"/>
      <c r="AT173" s="348"/>
      <c r="AU173" s="316"/>
      <c r="AV173" s="316"/>
      <c r="AW173" s="316"/>
      <c r="AX173" s="316"/>
    </row>
    <row r="174" spans="1:50" s="324" customFormat="1" ht="13.5" customHeight="1">
      <c r="A174" s="1219"/>
      <c r="B174" s="1220"/>
      <c r="C174" s="1220"/>
      <c r="D174" s="1221"/>
      <c r="E174" s="275"/>
      <c r="F174" s="1025" t="s">
        <v>80</v>
      </c>
      <c r="G174" s="1025"/>
      <c r="H174" s="1025"/>
      <c r="I174" s="1025"/>
      <c r="J174" s="1025"/>
      <c r="K174" s="1025"/>
      <c r="L174" s="1025"/>
      <c r="M174" s="1025"/>
      <c r="N174" s="1025"/>
      <c r="O174" s="1025"/>
      <c r="P174" s="1025"/>
      <c r="Q174" s="1025"/>
      <c r="R174" s="1025"/>
      <c r="S174" s="1025"/>
      <c r="T174" s="1025"/>
      <c r="U174" s="1025"/>
      <c r="V174" s="1025"/>
      <c r="W174" s="1025"/>
      <c r="X174" s="1025"/>
      <c r="Y174" s="1025"/>
      <c r="Z174" s="1025"/>
      <c r="AA174" s="1025"/>
      <c r="AB174" s="1025"/>
      <c r="AC174" s="1025"/>
      <c r="AD174" s="1025"/>
      <c r="AE174" s="1025"/>
      <c r="AF174" s="1025"/>
      <c r="AG174" s="1025"/>
      <c r="AH174" s="1025"/>
      <c r="AI174" s="1025"/>
      <c r="AJ174" s="574"/>
      <c r="AK174" s="571"/>
      <c r="AL174" s="316"/>
      <c r="AM174" s="316"/>
      <c r="AN174" s="316"/>
      <c r="AO174" s="316"/>
      <c r="AP174" s="316"/>
      <c r="AQ174" s="316"/>
      <c r="AR174" s="316"/>
      <c r="AS174" s="316"/>
      <c r="AT174" s="348"/>
      <c r="AU174" s="316"/>
      <c r="AV174" s="316"/>
      <c r="AW174" s="316"/>
      <c r="AX174" s="316"/>
    </row>
    <row r="175" spans="1:50" s="324" customFormat="1" ht="13.5" customHeight="1" thickBot="1">
      <c r="A175" s="1222"/>
      <c r="B175" s="1223"/>
      <c r="C175" s="1223"/>
      <c r="D175" s="1224"/>
      <c r="E175" s="281"/>
      <c r="F175" s="1198" t="s">
        <v>93</v>
      </c>
      <c r="G175" s="1198"/>
      <c r="H175" s="1198"/>
      <c r="I175" s="1198"/>
      <c r="J175" s="1198"/>
      <c r="K175" s="1198"/>
      <c r="L175" s="1198"/>
      <c r="M175" s="1198"/>
      <c r="N175" s="1198"/>
      <c r="O175" s="1198"/>
      <c r="P175" s="1198"/>
      <c r="Q175" s="1198"/>
      <c r="R175" s="1198"/>
      <c r="S175" s="1198"/>
      <c r="T175" s="1198"/>
      <c r="U175" s="1198"/>
      <c r="V175" s="1198"/>
      <c r="W175" s="1198"/>
      <c r="X175" s="1198"/>
      <c r="Y175" s="1198"/>
      <c r="Z175" s="1198"/>
      <c r="AA175" s="1198"/>
      <c r="AB175" s="1198"/>
      <c r="AC175" s="1198"/>
      <c r="AD175" s="1198"/>
      <c r="AE175" s="1198"/>
      <c r="AF175" s="1198"/>
      <c r="AG175" s="1198"/>
      <c r="AH175" s="1198"/>
      <c r="AI175" s="1198"/>
      <c r="AJ175" s="579"/>
      <c r="AK175" s="352"/>
      <c r="AL175" s="316"/>
      <c r="AM175" s="316"/>
      <c r="AN175" s="316"/>
      <c r="AO175" s="316"/>
      <c r="AP175" s="316"/>
      <c r="AQ175" s="316"/>
      <c r="AR175" s="316"/>
      <c r="AS175" s="316"/>
      <c r="AT175" s="348"/>
      <c r="AU175" s="316"/>
      <c r="AV175" s="316"/>
      <c r="AW175" s="316"/>
      <c r="AX175" s="316"/>
    </row>
    <row r="176" spans="1:50" ht="9" customHeight="1">
      <c r="A176" s="580"/>
      <c r="B176" s="580"/>
      <c r="C176" s="580"/>
      <c r="D176" s="580"/>
      <c r="E176" s="580"/>
      <c r="F176" s="580"/>
      <c r="G176" s="580"/>
      <c r="H176" s="580"/>
      <c r="I176" s="580"/>
      <c r="J176" s="580"/>
      <c r="K176" s="580"/>
      <c r="L176" s="580"/>
      <c r="M176" s="580"/>
      <c r="N176" s="580"/>
      <c r="O176" s="580"/>
      <c r="P176" s="580"/>
      <c r="Q176" s="580"/>
      <c r="R176" s="580"/>
      <c r="S176" s="580"/>
      <c r="T176" s="580"/>
      <c r="U176" s="580"/>
      <c r="V176" s="580"/>
      <c r="W176" s="580"/>
      <c r="X176" s="580"/>
      <c r="Y176" s="580"/>
      <c r="Z176" s="580"/>
      <c r="AA176" s="580"/>
      <c r="AB176" s="580"/>
      <c r="AC176" s="580"/>
      <c r="AD176" s="580"/>
      <c r="AE176" s="580"/>
      <c r="AF176" s="580"/>
      <c r="AG176" s="580"/>
      <c r="AH176" s="580"/>
      <c r="AI176" s="580"/>
      <c r="AJ176" s="581"/>
      <c r="AK176" s="352"/>
      <c r="AL176" s="570"/>
      <c r="AM176" s="570"/>
      <c r="AN176" s="570"/>
      <c r="AO176" s="570"/>
      <c r="AP176" s="570"/>
      <c r="AQ176" s="570"/>
      <c r="AR176" s="570"/>
      <c r="AS176" s="570"/>
      <c r="AT176" s="570"/>
      <c r="AU176" s="570"/>
      <c r="AV176" s="570"/>
      <c r="AW176" s="570"/>
      <c r="AX176" s="570"/>
    </row>
    <row r="177" spans="1:50">
      <c r="A177" s="353" t="s">
        <v>286</v>
      </c>
      <c r="B177" s="315"/>
      <c r="C177" s="354"/>
      <c r="D177" s="354"/>
      <c r="E177" s="354"/>
      <c r="F177" s="354"/>
      <c r="G177" s="354"/>
      <c r="H177" s="354"/>
      <c r="I177" s="354"/>
      <c r="J177" s="354"/>
      <c r="K177" s="354"/>
      <c r="L177" s="354"/>
      <c r="M177" s="354"/>
      <c r="N177" s="354"/>
      <c r="O177" s="354"/>
      <c r="P177" s="354"/>
      <c r="Q177" s="354"/>
      <c r="R177" s="354"/>
      <c r="S177" s="354"/>
      <c r="T177" s="354"/>
      <c r="U177" s="354"/>
      <c r="V177" s="354"/>
      <c r="W177" s="354"/>
      <c r="X177" s="354"/>
      <c r="Y177" s="354"/>
      <c r="Z177" s="354"/>
      <c r="AA177" s="354"/>
      <c r="AB177" s="354"/>
      <c r="AC177" s="354"/>
      <c r="AD177" s="354"/>
      <c r="AE177" s="354"/>
      <c r="AF177" s="354"/>
      <c r="AG177" s="315"/>
      <c r="AH177" s="315"/>
      <c r="AI177" s="315"/>
      <c r="AJ177" s="318"/>
      <c r="AK177" s="352"/>
      <c r="AL177" s="570"/>
      <c r="AM177" s="570"/>
      <c r="AN177" s="570"/>
      <c r="AO177" s="570"/>
      <c r="AP177" s="570"/>
      <c r="AQ177" s="570"/>
      <c r="AR177" s="570"/>
      <c r="AS177" s="570"/>
      <c r="AT177" s="570"/>
      <c r="AU177" s="570"/>
      <c r="AV177" s="570"/>
      <c r="AW177" s="570"/>
      <c r="AX177" s="570"/>
    </row>
    <row r="178" spans="1:50" ht="17.25" customHeight="1">
      <c r="A178" s="353"/>
      <c r="B178" s="315"/>
      <c r="C178" s="354"/>
      <c r="D178" s="354"/>
      <c r="E178" s="354"/>
      <c r="F178" s="354"/>
      <c r="G178" s="354"/>
      <c r="H178" s="354"/>
      <c r="I178" s="354"/>
      <c r="J178" s="354"/>
      <c r="K178" s="354"/>
      <c r="L178" s="354"/>
      <c r="M178" s="354"/>
      <c r="N178" s="354"/>
      <c r="O178" s="354"/>
      <c r="P178" s="354"/>
      <c r="Q178" s="354"/>
      <c r="R178" s="354"/>
      <c r="S178" s="354"/>
      <c r="T178" s="354"/>
      <c r="U178" s="354"/>
      <c r="V178" s="354"/>
      <c r="W178" s="354"/>
      <c r="X178" s="354"/>
      <c r="Y178" s="354"/>
      <c r="Z178" s="354"/>
      <c r="AA178" s="354"/>
      <c r="AB178" s="354"/>
      <c r="AC178" s="354"/>
      <c r="AD178" s="354"/>
      <c r="AE178" s="315"/>
      <c r="AF178" s="530" t="s">
        <v>284</v>
      </c>
      <c r="AG178" s="255"/>
      <c r="AH178" s="305" t="s">
        <v>205</v>
      </c>
      <c r="AI178" s="255"/>
      <c r="AJ178" s="261"/>
      <c r="AK178" s="329"/>
      <c r="AL178" s="324"/>
      <c r="AM178" s="324"/>
      <c r="AN178" s="324"/>
      <c r="AO178" s="324"/>
      <c r="AP178" s="324"/>
      <c r="AQ178" s="324"/>
      <c r="AR178" s="324"/>
      <c r="AS178" s="324"/>
      <c r="AT178" s="324"/>
      <c r="AU178" s="324"/>
      <c r="AV178" s="324"/>
      <c r="AW178" s="324"/>
      <c r="AX178" s="324"/>
    </row>
    <row r="179" spans="1:50" ht="14.25" thickBot="1">
      <c r="A179" s="582" t="s">
        <v>247</v>
      </c>
      <c r="B179" s="580"/>
      <c r="C179" s="580"/>
      <c r="D179" s="580"/>
      <c r="E179" s="580"/>
      <c r="F179" s="580"/>
      <c r="G179" s="580"/>
      <c r="H179" s="580"/>
      <c r="I179" s="580"/>
      <c r="J179" s="580"/>
      <c r="K179" s="580"/>
      <c r="L179" s="580"/>
      <c r="M179" s="580"/>
      <c r="N179" s="580"/>
      <c r="O179" s="580"/>
      <c r="P179" s="580"/>
      <c r="Q179" s="580"/>
      <c r="R179" s="580"/>
      <c r="S179" s="580"/>
      <c r="T179" s="580"/>
      <c r="U179" s="580"/>
      <c r="V179" s="580"/>
      <c r="W179" s="580"/>
      <c r="X179" s="580"/>
      <c r="Y179" s="580"/>
      <c r="Z179" s="580"/>
      <c r="AA179" s="580"/>
      <c r="AB179" s="580"/>
      <c r="AC179" s="580"/>
      <c r="AD179" s="580"/>
      <c r="AE179" s="580"/>
      <c r="AF179" s="580"/>
      <c r="AG179" s="580"/>
      <c r="AH179" s="580"/>
      <c r="AI179" s="580"/>
      <c r="AJ179" s="581"/>
      <c r="AK179" s="352"/>
      <c r="AL179" s="324"/>
      <c r="AM179" s="324"/>
      <c r="AN179" s="324"/>
      <c r="AO179" s="324"/>
      <c r="AP179" s="324"/>
      <c r="AQ179" s="324"/>
      <c r="AR179" s="324"/>
      <c r="AS179" s="324"/>
      <c r="AT179" s="324"/>
      <c r="AU179" s="324"/>
      <c r="AV179" s="324"/>
      <c r="AW179" s="324"/>
      <c r="AX179" s="324"/>
    </row>
    <row r="180" spans="1:50" s="570" customFormat="1" ht="15" customHeight="1" thickBot="1">
      <c r="A180" s="1225" t="s">
        <v>91</v>
      </c>
      <c r="B180" s="1226"/>
      <c r="C180" s="1226"/>
      <c r="D180" s="1227"/>
      <c r="E180" s="274" t="b">
        <v>0</v>
      </c>
      <c r="F180" s="282" t="s">
        <v>94</v>
      </c>
      <c r="G180" s="282"/>
      <c r="H180" s="282"/>
      <c r="I180" s="282"/>
      <c r="J180" s="282"/>
      <c r="K180" s="282"/>
      <c r="L180" s="282"/>
      <c r="M180" s="282"/>
      <c r="N180" s="282"/>
      <c r="O180" s="283"/>
      <c r="P180" s="283"/>
      <c r="Q180" s="283"/>
      <c r="R180" s="282" t="s">
        <v>366</v>
      </c>
      <c r="S180" s="294" t="b">
        <v>0</v>
      </c>
      <c r="T180" s="284" t="s">
        <v>368</v>
      </c>
      <c r="U180" s="284"/>
      <c r="V180" s="284"/>
      <c r="W180" s="282"/>
      <c r="X180" s="282"/>
      <c r="Y180" s="282"/>
      <c r="Z180" s="282"/>
      <c r="AA180" s="283"/>
      <c r="AB180" s="283"/>
      <c r="AC180" s="283"/>
      <c r="AD180" s="283"/>
      <c r="AE180" s="283"/>
      <c r="AF180" s="283"/>
      <c r="AG180" s="283"/>
      <c r="AH180" s="283"/>
      <c r="AI180" s="283"/>
      <c r="AJ180" s="683"/>
      <c r="AK180" s="329"/>
      <c r="AL180" s="316"/>
      <c r="AM180" s="316"/>
      <c r="AN180" s="316"/>
      <c r="AO180" s="316"/>
      <c r="AP180" s="316"/>
      <c r="AQ180" s="316"/>
      <c r="AR180" s="316"/>
      <c r="AS180" s="316"/>
      <c r="AT180" s="348"/>
      <c r="AU180" s="316"/>
      <c r="AV180" s="316"/>
      <c r="AW180" s="316"/>
      <c r="AX180" s="316"/>
    </row>
    <row r="181" spans="1:50" s="570" customFormat="1" ht="15" customHeight="1" thickBot="1">
      <c r="A181" s="1228"/>
      <c r="B181" s="1229"/>
      <c r="C181" s="1229"/>
      <c r="D181" s="1230"/>
      <c r="E181" s="275" t="b">
        <v>0</v>
      </c>
      <c r="F181" s="1027" t="s">
        <v>138</v>
      </c>
      <c r="G181" s="1027"/>
      <c r="H181" s="1027"/>
      <c r="I181" s="1027"/>
      <c r="J181" s="1027"/>
      <c r="K181" s="1027"/>
      <c r="L181" s="1027"/>
      <c r="M181" s="303"/>
      <c r="N181" s="303"/>
      <c r="O181" s="303"/>
      <c r="P181" s="303"/>
      <c r="Q181" s="303"/>
      <c r="R181" s="285" t="s">
        <v>367</v>
      </c>
      <c r="S181" s="295" t="b">
        <v>0</v>
      </c>
      <c r="T181" s="286" t="s">
        <v>368</v>
      </c>
      <c r="U181" s="286"/>
      <c r="V181" s="286"/>
      <c r="W181" s="285"/>
      <c r="X181" s="285"/>
      <c r="Y181" s="287"/>
      <c r="Z181" s="285"/>
      <c r="AA181" s="288"/>
      <c r="AB181" s="303"/>
      <c r="AC181" s="303"/>
      <c r="AD181" s="303"/>
      <c r="AE181" s="303"/>
      <c r="AF181" s="303"/>
      <c r="AG181" s="303"/>
      <c r="AH181" s="303"/>
      <c r="AI181" s="303"/>
      <c r="AJ181" s="276"/>
      <c r="AK181" s="352"/>
      <c r="AL181" s="583" t="str">
        <f>IF(OR(E180=TRUE,E181=TRUE,E182=TRUE,E183=TRUE,S180=TRUE,S181=TRUE,V182=TRUE,AA183=TRUE),"○","×")</f>
        <v>×</v>
      </c>
      <c r="AM181" s="962" t="str">
        <f>IF(AL181="○","","実施している周知方法がチェックされていません")</f>
        <v>実施している周知方法がチェックされていません</v>
      </c>
      <c r="AN181" s="963"/>
      <c r="AO181" s="963"/>
      <c r="AP181" s="963"/>
      <c r="AQ181" s="963"/>
      <c r="AR181" s="963"/>
      <c r="AS181" s="963"/>
      <c r="AT181" s="964"/>
      <c r="AU181" s="316"/>
      <c r="AV181" s="316"/>
      <c r="AW181" s="316"/>
      <c r="AX181" s="316"/>
    </row>
    <row r="182" spans="1:50" s="324" customFormat="1" ht="15" customHeight="1" thickBot="1">
      <c r="A182" s="1231" t="s">
        <v>92</v>
      </c>
      <c r="B182" s="1232"/>
      <c r="C182" s="1232"/>
      <c r="D182" s="1233"/>
      <c r="E182" s="275" t="b">
        <v>0</v>
      </c>
      <c r="F182" s="995" t="s">
        <v>95</v>
      </c>
      <c r="G182" s="995"/>
      <c r="H182" s="995"/>
      <c r="I182" s="995"/>
      <c r="J182" s="995"/>
      <c r="K182" s="995"/>
      <c r="L182" s="995"/>
      <c r="M182" s="995"/>
      <c r="N182" s="995"/>
      <c r="O182" s="995"/>
      <c r="P182" s="995"/>
      <c r="Q182" s="995"/>
      <c r="R182" s="995"/>
      <c r="S182" s="995"/>
      <c r="T182" s="995"/>
      <c r="U182" s="285" t="s">
        <v>367</v>
      </c>
      <c r="V182" s="295" t="b">
        <v>0</v>
      </c>
      <c r="W182" s="286" t="s">
        <v>368</v>
      </c>
      <c r="X182" s="286"/>
      <c r="Y182" s="286"/>
      <c r="Z182" s="285"/>
      <c r="AA182" s="285"/>
      <c r="AB182" s="285"/>
      <c r="AC182" s="285"/>
      <c r="AD182" s="303"/>
      <c r="AE182" s="303"/>
      <c r="AF182" s="303"/>
      <c r="AG182" s="303"/>
      <c r="AH182" s="303"/>
      <c r="AI182" s="303"/>
      <c r="AJ182" s="276"/>
      <c r="AK182" s="352"/>
      <c r="AL182" s="584"/>
      <c r="AM182" s="585"/>
      <c r="AN182" s="586"/>
      <c r="AO182" s="586"/>
      <c r="AP182" s="586"/>
      <c r="AQ182" s="586"/>
      <c r="AR182" s="586"/>
      <c r="AS182" s="586"/>
      <c r="AT182" s="586"/>
      <c r="AU182" s="316"/>
      <c r="AV182" s="316"/>
      <c r="AW182" s="316"/>
      <c r="AX182" s="316"/>
    </row>
    <row r="183" spans="1:50" s="324" customFormat="1" ht="15" customHeight="1" thickBot="1">
      <c r="A183" s="1234"/>
      <c r="B183" s="1235"/>
      <c r="C183" s="1235"/>
      <c r="D183" s="1236"/>
      <c r="E183" s="281" t="b">
        <v>0</v>
      </c>
      <c r="F183" s="289" t="s">
        <v>122</v>
      </c>
      <c r="G183" s="289"/>
      <c r="H183" s="987"/>
      <c r="I183" s="987"/>
      <c r="J183" s="987"/>
      <c r="K183" s="987"/>
      <c r="L183" s="987"/>
      <c r="M183" s="987"/>
      <c r="N183" s="987"/>
      <c r="O183" s="987"/>
      <c r="P183" s="987"/>
      <c r="Q183" s="987"/>
      <c r="R183" s="987"/>
      <c r="S183" s="987"/>
      <c r="T183" s="987"/>
      <c r="U183" s="987"/>
      <c r="V183" s="987"/>
      <c r="W183" s="987"/>
      <c r="X183" s="987"/>
      <c r="Y183" s="290" t="s">
        <v>123</v>
      </c>
      <c r="Z183" s="291" t="s">
        <v>367</v>
      </c>
      <c r="AA183" s="296" t="b">
        <v>0</v>
      </c>
      <c r="AB183" s="291" t="s">
        <v>369</v>
      </c>
      <c r="AC183" s="291"/>
      <c r="AD183" s="292"/>
      <c r="AE183" s="292"/>
      <c r="AF183" s="292"/>
      <c r="AG183" s="292"/>
      <c r="AH183" s="293"/>
      <c r="AI183" s="293"/>
      <c r="AJ183" s="684"/>
      <c r="AK183" s="587"/>
      <c r="AL183" s="583" t="str">
        <f>IF(OR(E184=TRUE,AA184=TRUE),IF(H184="","×","○"),"○")</f>
        <v>○</v>
      </c>
      <c r="AM183" s="962" t="str">
        <f>IF(AL183="×","その他の内容が記載されていません","")</f>
        <v/>
      </c>
      <c r="AN183" s="963"/>
      <c r="AO183" s="963"/>
      <c r="AP183" s="963"/>
      <c r="AQ183" s="963"/>
      <c r="AR183" s="963"/>
      <c r="AS183" s="963"/>
      <c r="AT183" s="964"/>
      <c r="AU183" s="316"/>
      <c r="AV183" s="316"/>
      <c r="AW183" s="316"/>
      <c r="AX183" s="316"/>
    </row>
    <row r="184" spans="1:50" ht="13.5" customHeight="1">
      <c r="A184" s="355"/>
      <c r="B184" s="315"/>
      <c r="C184" s="354"/>
      <c r="D184" s="354"/>
      <c r="E184" s="354"/>
      <c r="F184" s="354"/>
      <c r="G184" s="354"/>
      <c r="H184" s="354"/>
      <c r="I184" s="354"/>
      <c r="J184" s="354"/>
      <c r="K184" s="354"/>
      <c r="L184" s="354"/>
      <c r="M184" s="354"/>
      <c r="N184" s="354"/>
      <c r="O184" s="354"/>
      <c r="P184" s="354"/>
      <c r="Q184" s="354"/>
      <c r="R184" s="354"/>
      <c r="S184" s="354"/>
      <c r="T184" s="354"/>
      <c r="U184" s="354"/>
      <c r="V184" s="354"/>
      <c r="W184" s="354"/>
      <c r="X184" s="354"/>
      <c r="Y184" s="354"/>
      <c r="Z184" s="354"/>
      <c r="AA184" s="354"/>
      <c r="AB184" s="354"/>
      <c r="AC184" s="354"/>
      <c r="AD184" s="354"/>
      <c r="AE184" s="354"/>
      <c r="AF184" s="354"/>
      <c r="AG184" s="354"/>
      <c r="AH184" s="354"/>
      <c r="AI184" s="354"/>
      <c r="AJ184" s="318"/>
      <c r="AK184" s="352"/>
    </row>
    <row r="185" spans="1:50" ht="15.75" customHeight="1">
      <c r="A185" s="588"/>
      <c r="B185" s="441" t="s">
        <v>134</v>
      </c>
      <c r="C185" s="588"/>
      <c r="D185" s="588"/>
      <c r="E185" s="588"/>
      <c r="F185" s="588"/>
      <c r="G185" s="588"/>
      <c r="H185" s="588"/>
      <c r="I185" s="588"/>
      <c r="J185" s="588"/>
      <c r="K185" s="588"/>
      <c r="L185" s="588"/>
      <c r="M185" s="588"/>
      <c r="N185" s="588"/>
      <c r="O185" s="588"/>
      <c r="P185" s="588"/>
      <c r="Q185" s="588"/>
      <c r="R185" s="588"/>
      <c r="S185" s="588"/>
      <c r="T185" s="588"/>
      <c r="U185" s="588"/>
      <c r="V185" s="588"/>
      <c r="W185" s="588"/>
      <c r="X185" s="588"/>
      <c r="Y185" s="588"/>
      <c r="Z185" s="588"/>
      <c r="AA185" s="588"/>
      <c r="AB185" s="588"/>
      <c r="AC185" s="588"/>
      <c r="AD185" s="588"/>
      <c r="AE185" s="588"/>
      <c r="AF185" s="588"/>
      <c r="AG185" s="588"/>
      <c r="AH185" s="588"/>
      <c r="AI185" s="588"/>
      <c r="AJ185" s="589"/>
      <c r="AK185" s="352"/>
    </row>
    <row r="186" spans="1:50" ht="14.25" thickBot="1">
      <c r="A186" s="588"/>
      <c r="B186" s="1249" t="s">
        <v>171</v>
      </c>
      <c r="C186" s="1250"/>
      <c r="D186" s="1250"/>
      <c r="E186" s="1250"/>
      <c r="F186" s="1250"/>
      <c r="G186" s="1250"/>
      <c r="H186" s="1250"/>
      <c r="I186" s="1250"/>
      <c r="J186" s="1250"/>
      <c r="K186" s="1250"/>
      <c r="L186" s="1250"/>
      <c r="M186" s="1250"/>
      <c r="N186" s="1250"/>
      <c r="O186" s="1250"/>
      <c r="P186" s="1250"/>
      <c r="Q186" s="1250"/>
      <c r="R186" s="1250"/>
      <c r="S186" s="1250"/>
      <c r="T186" s="1250"/>
      <c r="U186" s="1250"/>
      <c r="V186" s="1250"/>
      <c r="W186" s="1250"/>
      <c r="X186" s="1250"/>
      <c r="Y186" s="1251"/>
      <c r="Z186" s="1196" t="s">
        <v>130</v>
      </c>
      <c r="AA186" s="1196"/>
      <c r="AB186" s="1196"/>
      <c r="AC186" s="1196"/>
      <c r="AD186" s="1196"/>
      <c r="AE186" s="1196"/>
      <c r="AF186" s="1196"/>
      <c r="AG186" s="1196"/>
      <c r="AH186" s="1197"/>
      <c r="AI186" s="590"/>
      <c r="AJ186" s="589"/>
      <c r="AK186" s="352"/>
    </row>
    <row r="187" spans="1:50" ht="16.5" customHeight="1">
      <c r="A187" s="685"/>
      <c r="B187" s="686"/>
      <c r="C187" s="592" t="s">
        <v>202</v>
      </c>
      <c r="D187" s="593"/>
      <c r="E187" s="593"/>
      <c r="F187" s="593"/>
      <c r="G187" s="593"/>
      <c r="H187" s="593"/>
      <c r="I187" s="593"/>
      <c r="J187" s="593"/>
      <c r="K187" s="593"/>
      <c r="L187" s="593"/>
      <c r="M187" s="593"/>
      <c r="N187" s="593"/>
      <c r="O187" s="593"/>
      <c r="P187" s="593"/>
      <c r="Q187" s="593"/>
      <c r="R187" s="593"/>
      <c r="S187" s="593"/>
      <c r="T187" s="593"/>
      <c r="U187" s="593"/>
      <c r="V187" s="593"/>
      <c r="W187" s="593"/>
      <c r="X187" s="593"/>
      <c r="Y187" s="594"/>
      <c r="Z187" s="1155" t="s">
        <v>132</v>
      </c>
      <c r="AA187" s="1156"/>
      <c r="AB187" s="1156"/>
      <c r="AC187" s="1156"/>
      <c r="AD187" s="1156"/>
      <c r="AE187" s="1156"/>
      <c r="AF187" s="1156"/>
      <c r="AG187" s="1156"/>
      <c r="AH187" s="1157"/>
      <c r="AI187" s="588"/>
      <c r="AJ187" s="589"/>
      <c r="AK187" s="352"/>
    </row>
    <row r="188" spans="1:50" ht="16.5" customHeight="1">
      <c r="A188" s="685"/>
      <c r="B188" s="687"/>
      <c r="C188" s="595" t="s">
        <v>203</v>
      </c>
      <c r="D188" s="596"/>
      <c r="E188" s="596"/>
      <c r="F188" s="596"/>
      <c r="G188" s="596"/>
      <c r="H188" s="596"/>
      <c r="I188" s="596"/>
      <c r="J188" s="596"/>
      <c r="K188" s="596"/>
      <c r="L188" s="596"/>
      <c r="M188" s="596"/>
      <c r="N188" s="596"/>
      <c r="O188" s="596"/>
      <c r="P188" s="596"/>
      <c r="Q188" s="596"/>
      <c r="R188" s="596"/>
      <c r="S188" s="596"/>
      <c r="T188" s="596"/>
      <c r="U188" s="596"/>
      <c r="V188" s="596"/>
      <c r="W188" s="596"/>
      <c r="X188" s="596"/>
      <c r="Y188" s="597"/>
      <c r="Z188" s="1158" t="s">
        <v>133</v>
      </c>
      <c r="AA188" s="1159"/>
      <c r="AB188" s="1159"/>
      <c r="AC188" s="1159"/>
      <c r="AD188" s="1159"/>
      <c r="AE188" s="1159"/>
      <c r="AF188" s="1159"/>
      <c r="AG188" s="1159"/>
      <c r="AH188" s="1160"/>
      <c r="AI188" s="588"/>
      <c r="AJ188" s="589"/>
      <c r="AK188" s="352"/>
    </row>
    <row r="189" spans="1:50" ht="16.5" customHeight="1">
      <c r="A189" s="685"/>
      <c r="B189" s="687"/>
      <c r="C189" s="595" t="s">
        <v>232</v>
      </c>
      <c r="D189" s="596"/>
      <c r="E189" s="596"/>
      <c r="F189" s="596"/>
      <c r="G189" s="596"/>
      <c r="H189" s="596"/>
      <c r="I189" s="596"/>
      <c r="J189" s="596"/>
      <c r="K189" s="596"/>
      <c r="L189" s="596"/>
      <c r="M189" s="596"/>
      <c r="N189" s="596"/>
      <c r="O189" s="596"/>
      <c r="P189" s="596"/>
      <c r="Q189" s="596"/>
      <c r="R189" s="596"/>
      <c r="S189" s="596"/>
      <c r="T189" s="596"/>
      <c r="U189" s="596"/>
      <c r="V189" s="596"/>
      <c r="W189" s="596"/>
      <c r="X189" s="596"/>
      <c r="Y189" s="597"/>
      <c r="Z189" s="1158" t="s">
        <v>341</v>
      </c>
      <c r="AA189" s="1159"/>
      <c r="AB189" s="1159"/>
      <c r="AC189" s="1159"/>
      <c r="AD189" s="1159"/>
      <c r="AE189" s="1159"/>
      <c r="AF189" s="1159"/>
      <c r="AG189" s="1159"/>
      <c r="AH189" s="1160"/>
      <c r="AI189" s="588"/>
      <c r="AJ189" s="589"/>
      <c r="AK189" s="352"/>
    </row>
    <row r="190" spans="1:50" ht="16.5" customHeight="1">
      <c r="A190" s="685"/>
      <c r="B190" s="687"/>
      <c r="C190" s="595" t="s">
        <v>362</v>
      </c>
      <c r="D190" s="596"/>
      <c r="E190" s="596"/>
      <c r="F190" s="596"/>
      <c r="G190" s="596"/>
      <c r="H190" s="596"/>
      <c r="I190" s="596"/>
      <c r="J190" s="596"/>
      <c r="K190" s="596"/>
      <c r="L190" s="596"/>
      <c r="M190" s="596"/>
      <c r="N190" s="596"/>
      <c r="O190" s="596"/>
      <c r="P190" s="596"/>
      <c r="Q190" s="596"/>
      <c r="R190" s="596"/>
      <c r="S190" s="596"/>
      <c r="T190" s="596"/>
      <c r="U190" s="596"/>
      <c r="V190" s="596"/>
      <c r="W190" s="596"/>
      <c r="X190" s="596"/>
      <c r="Y190" s="597"/>
      <c r="Z190" s="1158" t="s">
        <v>363</v>
      </c>
      <c r="AA190" s="1159"/>
      <c r="AB190" s="1159"/>
      <c r="AC190" s="1159"/>
      <c r="AD190" s="1159"/>
      <c r="AE190" s="1159"/>
      <c r="AF190" s="1159"/>
      <c r="AG190" s="1159"/>
      <c r="AH190" s="1160"/>
      <c r="AI190" s="588"/>
      <c r="AJ190" s="589"/>
      <c r="AK190" s="352"/>
    </row>
    <row r="191" spans="1:50" ht="25.5" customHeight="1">
      <c r="A191" s="685"/>
      <c r="B191" s="687"/>
      <c r="C191" s="1194" t="s">
        <v>233</v>
      </c>
      <c r="D191" s="1194"/>
      <c r="E191" s="1194"/>
      <c r="F191" s="1194"/>
      <c r="G191" s="1194"/>
      <c r="H191" s="1194"/>
      <c r="I191" s="1194"/>
      <c r="J191" s="1194"/>
      <c r="K191" s="1194"/>
      <c r="L191" s="1194"/>
      <c r="M191" s="1194"/>
      <c r="N191" s="1194"/>
      <c r="O191" s="1194"/>
      <c r="P191" s="1194"/>
      <c r="Q191" s="1194"/>
      <c r="R191" s="1194"/>
      <c r="S191" s="1194"/>
      <c r="T191" s="1194"/>
      <c r="U191" s="1194"/>
      <c r="V191" s="1194"/>
      <c r="W191" s="1194"/>
      <c r="X191" s="1194"/>
      <c r="Y191" s="1195"/>
      <c r="Z191" s="1206" t="s">
        <v>235</v>
      </c>
      <c r="AA191" s="1207"/>
      <c r="AB191" s="1207"/>
      <c r="AC191" s="1207"/>
      <c r="AD191" s="1207"/>
      <c r="AE191" s="1207"/>
      <c r="AF191" s="1207"/>
      <c r="AG191" s="1207"/>
      <c r="AH191" s="1208"/>
      <c r="AI191" s="588"/>
      <c r="AJ191" s="589"/>
      <c r="AK191" s="352"/>
    </row>
    <row r="192" spans="1:50" ht="25.5" customHeight="1">
      <c r="A192" s="685"/>
      <c r="B192" s="687"/>
      <c r="C192" s="1194" t="s">
        <v>234</v>
      </c>
      <c r="D192" s="1194"/>
      <c r="E192" s="1194"/>
      <c r="F192" s="1194"/>
      <c r="G192" s="1194"/>
      <c r="H192" s="1194"/>
      <c r="I192" s="1194"/>
      <c r="J192" s="1194"/>
      <c r="K192" s="1194"/>
      <c r="L192" s="1194"/>
      <c r="M192" s="1194"/>
      <c r="N192" s="1194"/>
      <c r="O192" s="1194"/>
      <c r="P192" s="1194"/>
      <c r="Q192" s="1194"/>
      <c r="R192" s="1194"/>
      <c r="S192" s="1194"/>
      <c r="T192" s="1194"/>
      <c r="U192" s="1194"/>
      <c r="V192" s="1194"/>
      <c r="W192" s="1194"/>
      <c r="X192" s="1194"/>
      <c r="Y192" s="1195"/>
      <c r="Z192" s="978" t="s">
        <v>236</v>
      </c>
      <c r="AA192" s="979"/>
      <c r="AB192" s="979"/>
      <c r="AC192" s="979"/>
      <c r="AD192" s="979"/>
      <c r="AE192" s="979"/>
      <c r="AF192" s="979"/>
      <c r="AG192" s="979"/>
      <c r="AH192" s="980"/>
      <c r="AI192" s="588"/>
      <c r="AJ192" s="589"/>
      <c r="AK192" s="598"/>
    </row>
    <row r="193" spans="1:50" ht="16.5" customHeight="1" thickBot="1">
      <c r="A193" s="685"/>
      <c r="B193" s="688"/>
      <c r="C193" s="599" t="s">
        <v>204</v>
      </c>
      <c r="D193" s="600"/>
      <c r="E193" s="600"/>
      <c r="F193" s="600"/>
      <c r="G193" s="600"/>
      <c r="H193" s="600"/>
      <c r="I193" s="600"/>
      <c r="J193" s="600"/>
      <c r="K193" s="600"/>
      <c r="L193" s="600"/>
      <c r="M193" s="600"/>
      <c r="N193" s="600"/>
      <c r="O193" s="600"/>
      <c r="P193" s="600"/>
      <c r="Q193" s="600"/>
      <c r="R193" s="600"/>
      <c r="S193" s="600"/>
      <c r="T193" s="600"/>
      <c r="U193" s="600"/>
      <c r="V193" s="600"/>
      <c r="W193" s="600"/>
      <c r="X193" s="600"/>
      <c r="Y193" s="601"/>
      <c r="Z193" s="1190" t="s">
        <v>131</v>
      </c>
      <c r="AA193" s="1191"/>
      <c r="AB193" s="1191"/>
      <c r="AC193" s="1191"/>
      <c r="AD193" s="1191"/>
      <c r="AE193" s="1191"/>
      <c r="AF193" s="1191"/>
      <c r="AG193" s="1191"/>
      <c r="AH193" s="1192"/>
      <c r="AI193" s="588"/>
      <c r="AJ193" s="589"/>
      <c r="AK193" s="598"/>
    </row>
    <row r="194" spans="1:50" ht="4.5" customHeight="1">
      <c r="A194" s="588"/>
      <c r="B194" s="588"/>
      <c r="C194" s="441"/>
      <c r="D194" s="588"/>
      <c r="E194" s="588"/>
      <c r="F194" s="588"/>
      <c r="G194" s="588"/>
      <c r="H194" s="588"/>
      <c r="I194" s="588"/>
      <c r="J194" s="588"/>
      <c r="K194" s="588"/>
      <c r="L194" s="588"/>
      <c r="M194" s="588"/>
      <c r="N194" s="588"/>
      <c r="O194" s="588"/>
      <c r="P194" s="588"/>
      <c r="Q194" s="588"/>
      <c r="R194" s="588"/>
      <c r="S194" s="588"/>
      <c r="T194" s="588"/>
      <c r="U194" s="588"/>
      <c r="V194" s="588"/>
      <c r="W194" s="588"/>
      <c r="X194" s="588"/>
      <c r="Y194" s="588"/>
      <c r="Z194" s="441"/>
      <c r="AA194" s="441"/>
      <c r="AB194" s="441"/>
      <c r="AC194" s="441"/>
      <c r="AD194" s="441"/>
      <c r="AE194" s="441"/>
      <c r="AF194" s="441"/>
      <c r="AG194" s="441"/>
      <c r="AH194" s="441"/>
      <c r="AI194" s="588"/>
      <c r="AJ194" s="589"/>
    </row>
    <row r="195" spans="1:50" ht="12" customHeight="1">
      <c r="A195" s="588"/>
      <c r="B195" s="602" t="s">
        <v>240</v>
      </c>
      <c r="C195" s="603" t="s">
        <v>239</v>
      </c>
      <c r="D195" s="588"/>
      <c r="E195" s="588"/>
      <c r="F195" s="588"/>
      <c r="G195" s="588"/>
      <c r="H195" s="588"/>
      <c r="I195" s="588"/>
      <c r="J195" s="588"/>
      <c r="K195" s="588"/>
      <c r="L195" s="588"/>
      <c r="M195" s="588"/>
      <c r="N195" s="588"/>
      <c r="O195" s="588"/>
      <c r="P195" s="588"/>
      <c r="Q195" s="588"/>
      <c r="R195" s="588"/>
      <c r="S195" s="588"/>
      <c r="T195" s="588"/>
      <c r="U195" s="588"/>
      <c r="V195" s="588"/>
      <c r="W195" s="588"/>
      <c r="X195" s="588"/>
      <c r="Y195" s="588"/>
      <c r="Z195" s="441"/>
      <c r="AA195" s="441"/>
      <c r="AB195" s="441"/>
      <c r="AC195" s="441"/>
      <c r="AD195" s="441"/>
      <c r="AE195" s="441"/>
      <c r="AF195" s="441"/>
      <c r="AG195" s="441"/>
      <c r="AH195" s="441"/>
      <c r="AI195" s="588"/>
      <c r="AJ195" s="589"/>
    </row>
    <row r="196" spans="1:50" ht="21" customHeight="1">
      <c r="A196" s="588"/>
      <c r="B196" s="604" t="s">
        <v>241</v>
      </c>
      <c r="C196" s="1193" t="s">
        <v>242</v>
      </c>
      <c r="D196" s="1193"/>
      <c r="E196" s="1193"/>
      <c r="F196" s="1193"/>
      <c r="G196" s="1193"/>
      <c r="H196" s="1193"/>
      <c r="I196" s="1193"/>
      <c r="J196" s="1193"/>
      <c r="K196" s="1193"/>
      <c r="L196" s="1193"/>
      <c r="M196" s="1193"/>
      <c r="N196" s="1193"/>
      <c r="O196" s="1193"/>
      <c r="P196" s="1193"/>
      <c r="Q196" s="1193"/>
      <c r="R196" s="1193"/>
      <c r="S196" s="1193"/>
      <c r="T196" s="1193"/>
      <c r="U196" s="1193"/>
      <c r="V196" s="1193"/>
      <c r="W196" s="1193"/>
      <c r="X196" s="1193"/>
      <c r="Y196" s="1193"/>
      <c r="Z196" s="1193"/>
      <c r="AA196" s="1193"/>
      <c r="AB196" s="1193"/>
      <c r="AC196" s="1193"/>
      <c r="AD196" s="1193"/>
      <c r="AE196" s="1193"/>
      <c r="AF196" s="1193"/>
      <c r="AG196" s="1193"/>
      <c r="AH196" s="1193"/>
      <c r="AI196" s="1193"/>
      <c r="AJ196" s="1193"/>
    </row>
    <row r="197" spans="1:50" ht="7.5" customHeight="1" thickBot="1">
      <c r="A197" s="605"/>
      <c r="B197" s="605"/>
      <c r="C197" s="606"/>
      <c r="D197" s="606"/>
      <c r="E197" s="606"/>
      <c r="F197" s="606"/>
      <c r="G197" s="606"/>
      <c r="H197" s="606"/>
      <c r="I197" s="606"/>
      <c r="J197" s="606"/>
      <c r="K197" s="606"/>
      <c r="L197" s="606"/>
      <c r="M197" s="606"/>
      <c r="N197" s="606"/>
      <c r="O197" s="606"/>
      <c r="P197" s="606"/>
      <c r="Q197" s="606"/>
      <c r="R197" s="606"/>
      <c r="S197" s="606"/>
      <c r="T197" s="606"/>
      <c r="U197" s="606"/>
      <c r="V197" s="606"/>
      <c r="W197" s="606"/>
      <c r="X197" s="606"/>
      <c r="Y197" s="606"/>
      <c r="Z197" s="606"/>
      <c r="AA197" s="606"/>
      <c r="AB197" s="606"/>
      <c r="AC197" s="606"/>
      <c r="AD197" s="606"/>
      <c r="AE197" s="606"/>
      <c r="AF197" s="606"/>
      <c r="AG197" s="606"/>
      <c r="AH197" s="606"/>
      <c r="AI197" s="606"/>
      <c r="AJ197" s="607"/>
      <c r="AL197" s="608"/>
      <c r="AM197" s="608"/>
      <c r="AN197" s="608"/>
      <c r="AO197" s="608"/>
      <c r="AP197" s="608"/>
      <c r="AQ197" s="608"/>
      <c r="AR197" s="608"/>
      <c r="AS197" s="608"/>
      <c r="AT197" s="608"/>
      <c r="AU197" s="608"/>
      <c r="AV197" s="608"/>
      <c r="AW197" s="608"/>
      <c r="AX197" s="608"/>
    </row>
    <row r="198" spans="1:50" ht="1.5" customHeight="1">
      <c r="A198" s="609"/>
      <c r="B198" s="610"/>
      <c r="C198" s="610"/>
      <c r="D198" s="610"/>
      <c r="E198" s="610"/>
      <c r="F198" s="610"/>
      <c r="G198" s="610"/>
      <c r="H198" s="610"/>
      <c r="I198" s="610"/>
      <c r="J198" s="610"/>
      <c r="K198" s="610"/>
      <c r="L198" s="610"/>
      <c r="M198" s="610"/>
      <c r="N198" s="610"/>
      <c r="O198" s="610"/>
      <c r="P198" s="610"/>
      <c r="Q198" s="610"/>
      <c r="R198" s="610"/>
      <c r="S198" s="610"/>
      <c r="T198" s="610"/>
      <c r="U198" s="610"/>
      <c r="V198" s="610"/>
      <c r="W198" s="610"/>
      <c r="X198" s="610"/>
      <c r="Y198" s="610"/>
      <c r="Z198" s="610"/>
      <c r="AA198" s="610"/>
      <c r="AB198" s="610"/>
      <c r="AC198" s="610"/>
      <c r="AD198" s="610"/>
      <c r="AE198" s="610"/>
      <c r="AF198" s="610"/>
      <c r="AG198" s="610"/>
      <c r="AH198" s="610"/>
      <c r="AI198" s="610"/>
      <c r="AJ198" s="611"/>
      <c r="AL198" s="608"/>
      <c r="AM198" s="608"/>
      <c r="AN198" s="608"/>
      <c r="AO198" s="608"/>
      <c r="AP198" s="608"/>
      <c r="AQ198" s="608"/>
      <c r="AR198" s="608"/>
      <c r="AS198" s="608"/>
      <c r="AT198" s="608"/>
      <c r="AU198" s="608"/>
      <c r="AV198" s="608"/>
      <c r="AW198" s="608"/>
      <c r="AX198" s="608"/>
    </row>
    <row r="199" spans="1:50" ht="31.5" customHeight="1">
      <c r="A199" s="612"/>
      <c r="B199" s="1185" t="s">
        <v>398</v>
      </c>
      <c r="C199" s="1185"/>
      <c r="D199" s="1185"/>
      <c r="E199" s="1185"/>
      <c r="F199" s="1185"/>
      <c r="G199" s="1185"/>
      <c r="H199" s="1185"/>
      <c r="I199" s="1185"/>
      <c r="J199" s="1185"/>
      <c r="K199" s="1185"/>
      <c r="L199" s="1185"/>
      <c r="M199" s="1185"/>
      <c r="N199" s="1185"/>
      <c r="O199" s="1185"/>
      <c r="P199" s="1185"/>
      <c r="Q199" s="1185"/>
      <c r="R199" s="1185"/>
      <c r="S199" s="1185"/>
      <c r="T199" s="1185"/>
      <c r="U199" s="1185"/>
      <c r="V199" s="1185"/>
      <c r="W199" s="1185"/>
      <c r="X199" s="1185"/>
      <c r="Y199" s="1185"/>
      <c r="Z199" s="1185"/>
      <c r="AA199" s="1185"/>
      <c r="AB199" s="1185"/>
      <c r="AC199" s="1185"/>
      <c r="AD199" s="1185"/>
      <c r="AE199" s="1185"/>
      <c r="AF199" s="1185"/>
      <c r="AG199" s="1185"/>
      <c r="AH199" s="1185"/>
      <c r="AI199" s="1185"/>
      <c r="AJ199" s="613"/>
      <c r="AL199" s="608"/>
      <c r="AM199" s="608"/>
      <c r="AN199" s="608"/>
      <c r="AO199" s="608"/>
      <c r="AP199" s="608"/>
      <c r="AQ199" s="608"/>
      <c r="AR199" s="608"/>
      <c r="AS199" s="608"/>
      <c r="AT199" s="608"/>
      <c r="AU199" s="608"/>
      <c r="AV199" s="608"/>
      <c r="AW199" s="608"/>
      <c r="AX199" s="608"/>
    </row>
    <row r="200" spans="1:50" ht="4.5" customHeight="1">
      <c r="A200" s="612"/>
      <c r="B200" s="441"/>
      <c r="C200" s="588"/>
      <c r="D200" s="588"/>
      <c r="E200" s="588"/>
      <c r="F200" s="588"/>
      <c r="G200" s="588"/>
      <c r="H200" s="588"/>
      <c r="I200" s="588"/>
      <c r="J200" s="588"/>
      <c r="K200" s="588"/>
      <c r="L200" s="588"/>
      <c r="M200" s="588"/>
      <c r="N200" s="588"/>
      <c r="O200" s="588"/>
      <c r="P200" s="588"/>
      <c r="Q200" s="588"/>
      <c r="R200" s="588"/>
      <c r="S200" s="588"/>
      <c r="T200" s="588"/>
      <c r="U200" s="588"/>
      <c r="V200" s="588"/>
      <c r="W200" s="588"/>
      <c r="X200" s="588"/>
      <c r="Y200" s="588"/>
      <c r="Z200" s="588"/>
      <c r="AA200" s="588"/>
      <c r="AB200" s="588"/>
      <c r="AC200" s="588"/>
      <c r="AD200" s="588"/>
      <c r="AE200" s="588"/>
      <c r="AF200" s="588"/>
      <c r="AG200" s="588"/>
      <c r="AH200" s="588"/>
      <c r="AI200" s="588"/>
      <c r="AJ200" s="613"/>
    </row>
    <row r="201" spans="1:50" s="608" customFormat="1" ht="13.5" customHeight="1">
      <c r="A201" s="614"/>
      <c r="B201" s="615" t="s">
        <v>84</v>
      </c>
      <c r="C201" s="615"/>
      <c r="D201" s="1186"/>
      <c r="E201" s="1187"/>
      <c r="F201" s="615" t="s">
        <v>5</v>
      </c>
      <c r="G201" s="1186"/>
      <c r="H201" s="1187"/>
      <c r="I201" s="615" t="s">
        <v>4</v>
      </c>
      <c r="J201" s="1186"/>
      <c r="K201" s="1187"/>
      <c r="L201" s="615" t="s">
        <v>3</v>
      </c>
      <c r="M201" s="591"/>
      <c r="N201" s="1188" t="s">
        <v>6</v>
      </c>
      <c r="O201" s="1188"/>
      <c r="P201" s="1188"/>
      <c r="Q201" s="1181" t="str">
        <f>IF(G9="","",G9)</f>
        <v/>
      </c>
      <c r="R201" s="1181"/>
      <c r="S201" s="1181"/>
      <c r="T201" s="1181"/>
      <c r="U201" s="1181"/>
      <c r="V201" s="1181"/>
      <c r="W201" s="1181"/>
      <c r="X201" s="1181"/>
      <c r="Y201" s="1181"/>
      <c r="Z201" s="1181"/>
      <c r="AA201" s="1181"/>
      <c r="AB201" s="1181"/>
      <c r="AC201" s="1181"/>
      <c r="AD201" s="1181"/>
      <c r="AE201" s="1181"/>
      <c r="AF201" s="1181"/>
      <c r="AG201" s="1181"/>
      <c r="AH201" s="1181"/>
      <c r="AI201" s="1181"/>
      <c r="AJ201" s="1189"/>
      <c r="AL201" s="316"/>
      <c r="AM201" s="316"/>
      <c r="AN201" s="316"/>
      <c r="AO201" s="316"/>
      <c r="AP201" s="316"/>
      <c r="AQ201" s="316"/>
      <c r="AR201" s="316"/>
      <c r="AS201" s="316"/>
      <c r="AT201" s="316"/>
      <c r="AU201" s="316"/>
      <c r="AV201" s="316"/>
      <c r="AW201" s="316"/>
      <c r="AX201" s="316"/>
    </row>
    <row r="202" spans="1:50" s="608" customFormat="1" ht="13.5" customHeight="1">
      <c r="A202" s="616"/>
      <c r="B202" s="617"/>
      <c r="C202" s="618"/>
      <c r="D202" s="618"/>
      <c r="E202" s="618"/>
      <c r="F202" s="618"/>
      <c r="G202" s="618"/>
      <c r="H202" s="618"/>
      <c r="I202" s="618"/>
      <c r="J202" s="618"/>
      <c r="K202" s="618"/>
      <c r="L202" s="618"/>
      <c r="M202" s="618"/>
      <c r="N202" s="1179" t="s">
        <v>167</v>
      </c>
      <c r="O202" s="1179"/>
      <c r="P202" s="1179"/>
      <c r="Q202" s="1180" t="s">
        <v>168</v>
      </c>
      <c r="R202" s="1180"/>
      <c r="S202" s="1181">
        <f>基本情報入力シート!M22</f>
        <v>0</v>
      </c>
      <c r="T202" s="1181"/>
      <c r="U202" s="1181"/>
      <c r="V202" s="1181"/>
      <c r="W202" s="1181"/>
      <c r="X202" s="1182" t="s">
        <v>169</v>
      </c>
      <c r="Y202" s="1182"/>
      <c r="Z202" s="1181">
        <f>基本情報入力シート!M23</f>
        <v>0</v>
      </c>
      <c r="AA202" s="1181"/>
      <c r="AB202" s="1181"/>
      <c r="AC202" s="1181"/>
      <c r="AD202" s="1181"/>
      <c r="AE202" s="1181"/>
      <c r="AF202" s="1181"/>
      <c r="AG202" s="1181"/>
      <c r="AH202" s="1181"/>
      <c r="AI202" s="1183"/>
      <c r="AJ202" s="1184"/>
      <c r="AL202" s="316"/>
      <c r="AM202" s="316"/>
      <c r="AN202" s="316"/>
      <c r="AO202" s="316"/>
      <c r="AP202" s="316"/>
      <c r="AQ202" s="316"/>
      <c r="AR202" s="316"/>
      <c r="AS202" s="316"/>
      <c r="AT202" s="316"/>
      <c r="AU202" s="316"/>
      <c r="AV202" s="316"/>
      <c r="AW202" s="316"/>
      <c r="AX202" s="316"/>
    </row>
    <row r="203" spans="1:50" s="608" customFormat="1" ht="4.5" customHeight="1" thickBot="1">
      <c r="A203" s="619"/>
      <c r="B203" s="620"/>
      <c r="C203" s="621"/>
      <c r="D203" s="621"/>
      <c r="E203" s="621"/>
      <c r="F203" s="621"/>
      <c r="G203" s="621"/>
      <c r="H203" s="621"/>
      <c r="I203" s="621"/>
      <c r="J203" s="621"/>
      <c r="K203" s="621"/>
      <c r="L203" s="621"/>
      <c r="M203" s="621"/>
      <c r="N203" s="621"/>
      <c r="O203" s="621"/>
      <c r="P203" s="620"/>
      <c r="Q203" s="622"/>
      <c r="R203" s="623"/>
      <c r="S203" s="623"/>
      <c r="T203" s="623"/>
      <c r="U203" s="623"/>
      <c r="V203" s="623"/>
      <c r="W203" s="624"/>
      <c r="X203" s="624"/>
      <c r="Y203" s="624"/>
      <c r="Z203" s="624"/>
      <c r="AA203" s="624"/>
      <c r="AB203" s="624"/>
      <c r="AC203" s="624"/>
      <c r="AD203" s="624"/>
      <c r="AE203" s="624"/>
      <c r="AF203" s="624"/>
      <c r="AG203" s="624"/>
      <c r="AH203" s="624"/>
      <c r="AI203" s="625"/>
      <c r="AJ203" s="626"/>
      <c r="AL203" s="316"/>
      <c r="AM203" s="316"/>
      <c r="AN203" s="316"/>
      <c r="AO203" s="316"/>
      <c r="AP203" s="316"/>
      <c r="AQ203" s="316"/>
      <c r="AR203" s="316"/>
      <c r="AS203" s="316"/>
      <c r="AT203" s="316"/>
      <c r="AU203" s="316"/>
      <c r="AV203" s="316"/>
      <c r="AW203" s="316"/>
      <c r="AX203" s="316"/>
    </row>
    <row r="204" spans="1:50" ht="13.5" customHeight="1">
      <c r="A204" s="627"/>
      <c r="B204" s="541"/>
      <c r="C204" s="628"/>
      <c r="D204" s="628"/>
      <c r="E204" s="628"/>
      <c r="F204" s="628"/>
      <c r="G204" s="628"/>
      <c r="H204" s="628"/>
      <c r="I204" s="628"/>
      <c r="J204" s="628"/>
      <c r="K204" s="628"/>
      <c r="L204" s="628"/>
      <c r="M204" s="628"/>
      <c r="N204" s="628"/>
      <c r="O204" s="628"/>
      <c r="P204" s="628"/>
      <c r="Q204" s="628"/>
      <c r="R204" s="628"/>
      <c r="S204" s="628"/>
      <c r="T204" s="628"/>
      <c r="U204" s="628"/>
      <c r="V204" s="628"/>
      <c r="W204" s="628"/>
      <c r="X204" s="628"/>
      <c r="Y204" s="628"/>
      <c r="Z204" s="628"/>
      <c r="AA204" s="628"/>
      <c r="AB204" s="628"/>
      <c r="AC204" s="628"/>
      <c r="AD204" s="628"/>
      <c r="AE204" s="628"/>
      <c r="AF204" s="628"/>
      <c r="AG204" s="628"/>
      <c r="AH204" s="628"/>
      <c r="AI204" s="628"/>
      <c r="AJ204" s="629"/>
    </row>
    <row r="205" spans="1:50">
      <c r="B205" s="630"/>
    </row>
    <row r="206" spans="1:50" ht="17.25">
      <c r="A206" s="631"/>
      <c r="B206" s="632"/>
      <c r="C206" s="631"/>
      <c r="D206" s="631"/>
      <c r="E206" s="631"/>
      <c r="F206" s="631"/>
      <c r="G206" s="631"/>
      <c r="H206" s="631"/>
      <c r="I206" s="631"/>
      <c r="J206" s="631"/>
      <c r="K206" s="631"/>
      <c r="L206" s="631"/>
      <c r="M206" s="631"/>
      <c r="N206" s="631"/>
      <c r="O206" s="631"/>
      <c r="P206" s="631"/>
      <c r="Q206" s="631"/>
      <c r="R206" s="631"/>
      <c r="S206" s="631"/>
      <c r="T206" s="631"/>
      <c r="U206" s="631"/>
      <c r="V206" s="631"/>
      <c r="W206" s="631"/>
      <c r="X206" s="631"/>
      <c r="Y206" s="631"/>
      <c r="Z206" s="631"/>
      <c r="AA206" s="631"/>
      <c r="AB206" s="631"/>
      <c r="AC206" s="631"/>
      <c r="AD206" s="631"/>
      <c r="AE206" s="633"/>
      <c r="AF206" s="631"/>
      <c r="AG206" s="631"/>
      <c r="AH206" s="631"/>
      <c r="AI206" s="631"/>
      <c r="AJ206" s="631"/>
    </row>
    <row r="207" spans="1:50">
      <c r="A207" s="634"/>
      <c r="B207" s="631" t="s">
        <v>19</v>
      </c>
      <c r="C207" s="634"/>
      <c r="D207" s="634"/>
      <c r="E207" s="634"/>
      <c r="F207" s="634"/>
      <c r="G207" s="634"/>
      <c r="H207" s="634"/>
      <c r="I207" s="634"/>
      <c r="J207" s="634"/>
      <c r="K207" s="634"/>
      <c r="L207" s="634"/>
      <c r="M207" s="634"/>
      <c r="N207" s="634"/>
      <c r="O207" s="634"/>
      <c r="P207" s="634"/>
      <c r="Q207" s="634"/>
      <c r="R207" s="634"/>
      <c r="S207" s="634"/>
      <c r="T207" s="634"/>
      <c r="U207" s="634"/>
      <c r="V207" s="634"/>
      <c r="W207" s="634"/>
      <c r="X207" s="634"/>
      <c r="Y207" s="634"/>
      <c r="Z207" s="634"/>
      <c r="AA207" s="634"/>
      <c r="AB207" s="634"/>
      <c r="AC207" s="634"/>
      <c r="AD207" s="634"/>
      <c r="AE207" s="634"/>
      <c r="AF207" s="634"/>
      <c r="AG207" s="634"/>
      <c r="AH207" s="634"/>
      <c r="AI207" s="634"/>
      <c r="AJ207" s="634"/>
    </row>
    <row r="208" spans="1:50">
      <c r="A208" s="634"/>
      <c r="B208" s="634"/>
      <c r="C208" s="634"/>
      <c r="D208" s="634"/>
      <c r="E208" s="634"/>
      <c r="F208" s="634"/>
      <c r="G208" s="634"/>
      <c r="H208" s="634"/>
      <c r="I208" s="634"/>
      <c r="J208" s="634"/>
      <c r="K208" s="634"/>
      <c r="L208" s="634"/>
      <c r="M208" s="634"/>
      <c r="N208" s="634"/>
      <c r="O208" s="634"/>
      <c r="P208" s="634"/>
      <c r="Q208" s="634"/>
      <c r="R208" s="634"/>
      <c r="S208" s="634"/>
      <c r="T208" s="634"/>
      <c r="U208" s="634"/>
      <c r="V208" s="634"/>
      <c r="W208" s="634"/>
      <c r="X208" s="634"/>
      <c r="Y208" s="634"/>
      <c r="Z208" s="634"/>
      <c r="AA208" s="634"/>
      <c r="AB208" s="634"/>
      <c r="AC208" s="634"/>
      <c r="AD208" s="634"/>
      <c r="AE208" s="634"/>
      <c r="AF208" s="634"/>
      <c r="AG208" s="634"/>
      <c r="AH208" s="634"/>
      <c r="AI208" s="634"/>
      <c r="AJ208" s="634"/>
    </row>
    <row r="209" spans="1:36">
      <c r="A209" s="634"/>
      <c r="B209" s="634"/>
      <c r="C209" s="634"/>
      <c r="D209" s="634"/>
      <c r="E209" s="634"/>
      <c r="F209" s="634"/>
      <c r="G209" s="634"/>
      <c r="H209" s="634"/>
      <c r="I209" s="634"/>
      <c r="J209" s="634"/>
      <c r="K209" s="634"/>
      <c r="L209" s="634"/>
      <c r="M209" s="634"/>
      <c r="N209" s="634"/>
      <c r="O209" s="634"/>
      <c r="P209" s="634"/>
      <c r="Q209" s="634"/>
      <c r="R209" s="634"/>
      <c r="S209" s="634"/>
      <c r="T209" s="634"/>
      <c r="U209" s="634"/>
      <c r="V209" s="634"/>
      <c r="W209" s="634"/>
      <c r="X209" s="634"/>
      <c r="Y209" s="634"/>
      <c r="Z209" s="634"/>
      <c r="AA209" s="634"/>
      <c r="AB209" s="634"/>
      <c r="AC209" s="634"/>
      <c r="AD209" s="634"/>
      <c r="AE209" s="634"/>
      <c r="AF209" s="634"/>
      <c r="AG209" s="634"/>
      <c r="AH209" s="634"/>
      <c r="AI209" s="634"/>
      <c r="AJ209" s="634"/>
    </row>
    <row r="210" spans="1:36">
      <c r="A210" s="634"/>
      <c r="B210" s="634"/>
      <c r="C210" s="634"/>
      <c r="D210" s="634"/>
      <c r="E210" s="634"/>
      <c r="F210" s="634"/>
      <c r="G210" s="634"/>
      <c r="H210" s="634"/>
      <c r="I210" s="634"/>
      <c r="J210" s="634"/>
      <c r="K210" s="634"/>
      <c r="L210" s="634"/>
      <c r="M210" s="634"/>
      <c r="N210" s="634"/>
      <c r="O210" s="634"/>
      <c r="P210" s="634"/>
      <c r="Q210" s="634"/>
      <c r="R210" s="634"/>
      <c r="S210" s="634"/>
      <c r="T210" s="634"/>
      <c r="U210" s="634"/>
      <c r="V210" s="634"/>
      <c r="W210" s="634"/>
      <c r="X210" s="634"/>
      <c r="Y210" s="634"/>
      <c r="Z210" s="634"/>
      <c r="AA210" s="634"/>
      <c r="AB210" s="634"/>
      <c r="AC210" s="634"/>
      <c r="AD210" s="634"/>
      <c r="AE210" s="634"/>
      <c r="AF210" s="634"/>
      <c r="AG210" s="634"/>
      <c r="AH210" s="634"/>
      <c r="AI210" s="634"/>
      <c r="AJ210" s="634"/>
    </row>
    <row r="211" spans="1:36">
      <c r="A211" s="634"/>
      <c r="B211" s="634"/>
      <c r="C211" s="634"/>
      <c r="D211" s="634"/>
      <c r="E211" s="634"/>
      <c r="F211" s="634"/>
      <c r="G211" s="634"/>
      <c r="H211" s="634"/>
      <c r="I211" s="634"/>
      <c r="J211" s="634"/>
      <c r="K211" s="634"/>
      <c r="L211" s="634"/>
      <c r="M211" s="634"/>
      <c r="N211" s="634"/>
      <c r="O211" s="634"/>
      <c r="P211" s="634"/>
      <c r="Q211" s="634"/>
      <c r="R211" s="634"/>
      <c r="S211" s="634"/>
      <c r="T211" s="634"/>
      <c r="U211" s="634"/>
      <c r="V211" s="634"/>
      <c r="W211" s="634"/>
      <c r="X211" s="634"/>
      <c r="Y211" s="634"/>
      <c r="Z211" s="634"/>
      <c r="AA211" s="634"/>
      <c r="AB211" s="634"/>
      <c r="AC211" s="634"/>
      <c r="AD211" s="634"/>
      <c r="AE211" s="634"/>
      <c r="AF211" s="634"/>
      <c r="AG211" s="634"/>
      <c r="AH211" s="634"/>
      <c r="AI211" s="634"/>
      <c r="AJ211" s="634"/>
    </row>
    <row r="212" spans="1:36">
      <c r="A212" s="634"/>
      <c r="B212" s="634"/>
      <c r="C212" s="634"/>
      <c r="D212" s="634"/>
      <c r="E212" s="634"/>
      <c r="F212" s="634"/>
      <c r="G212" s="634"/>
      <c r="H212" s="634"/>
      <c r="I212" s="634"/>
      <c r="J212" s="634"/>
      <c r="K212" s="634"/>
      <c r="L212" s="634"/>
      <c r="M212" s="634"/>
      <c r="N212" s="634"/>
      <c r="O212" s="634"/>
      <c r="P212" s="634"/>
      <c r="Q212" s="634"/>
      <c r="R212" s="634"/>
      <c r="S212" s="634"/>
      <c r="T212" s="634"/>
      <c r="U212" s="634"/>
      <c r="V212" s="634"/>
      <c r="W212" s="634"/>
      <c r="X212" s="634"/>
      <c r="Y212" s="634"/>
      <c r="Z212" s="634"/>
      <c r="AA212" s="634"/>
      <c r="AB212" s="634"/>
      <c r="AC212" s="634"/>
      <c r="AD212" s="634"/>
      <c r="AE212" s="634"/>
      <c r="AF212" s="634"/>
      <c r="AG212" s="634"/>
      <c r="AH212" s="634"/>
      <c r="AI212" s="634"/>
      <c r="AJ212" s="634"/>
    </row>
    <row r="213" spans="1:36">
      <c r="A213" s="634"/>
      <c r="B213" s="634"/>
      <c r="C213" s="634"/>
      <c r="D213" s="634"/>
      <c r="E213" s="634"/>
      <c r="F213" s="634"/>
      <c r="G213" s="634"/>
      <c r="H213" s="634"/>
      <c r="I213" s="634"/>
      <c r="J213" s="634"/>
      <c r="K213" s="634"/>
      <c r="L213" s="634"/>
      <c r="M213" s="634"/>
      <c r="N213" s="634"/>
      <c r="O213" s="634"/>
      <c r="P213" s="634"/>
      <c r="Q213" s="634"/>
      <c r="R213" s="634"/>
      <c r="S213" s="634"/>
      <c r="T213" s="634"/>
      <c r="U213" s="634"/>
      <c r="V213" s="634"/>
      <c r="W213" s="634"/>
      <c r="X213" s="634"/>
      <c r="Y213" s="634"/>
      <c r="Z213" s="634"/>
      <c r="AA213" s="634"/>
      <c r="AB213" s="634"/>
      <c r="AC213" s="634"/>
      <c r="AD213" s="634"/>
      <c r="AE213" s="634"/>
      <c r="AF213" s="634"/>
      <c r="AG213" s="634"/>
      <c r="AH213" s="634"/>
      <c r="AI213" s="634"/>
      <c r="AJ213" s="634"/>
    </row>
    <row r="214" spans="1:36">
      <c r="A214" s="634"/>
      <c r="B214" s="634"/>
      <c r="C214" s="634"/>
      <c r="D214" s="634"/>
      <c r="E214" s="634"/>
      <c r="F214" s="634"/>
      <c r="G214" s="634"/>
      <c r="H214" s="634"/>
      <c r="I214" s="634"/>
      <c r="J214" s="634"/>
      <c r="K214" s="634"/>
      <c r="L214" s="634"/>
      <c r="M214" s="634"/>
      <c r="N214" s="634"/>
      <c r="O214" s="634"/>
      <c r="P214" s="634"/>
      <c r="Q214" s="634"/>
      <c r="R214" s="634"/>
      <c r="S214" s="634"/>
      <c r="T214" s="634"/>
      <c r="U214" s="634"/>
      <c r="V214" s="634"/>
      <c r="W214" s="634"/>
      <c r="X214" s="634"/>
      <c r="Y214" s="634"/>
      <c r="Z214" s="634"/>
      <c r="AA214" s="634"/>
      <c r="AB214" s="634"/>
      <c r="AC214" s="634"/>
      <c r="AD214" s="634"/>
      <c r="AE214" s="634"/>
      <c r="AF214" s="634"/>
      <c r="AG214" s="634"/>
      <c r="AH214" s="634"/>
      <c r="AI214" s="634"/>
      <c r="AJ214" s="634"/>
    </row>
    <row r="215" spans="1:36">
      <c r="A215" s="634"/>
      <c r="B215" s="634"/>
      <c r="C215" s="634"/>
      <c r="D215" s="634"/>
      <c r="E215" s="634"/>
      <c r="F215" s="634"/>
      <c r="G215" s="634"/>
      <c r="H215" s="634"/>
      <c r="I215" s="634"/>
      <c r="J215" s="634"/>
      <c r="K215" s="634"/>
      <c r="L215" s="634"/>
      <c r="M215" s="634"/>
      <c r="N215" s="634"/>
      <c r="O215" s="634"/>
      <c r="P215" s="634"/>
      <c r="Q215" s="634"/>
      <c r="R215" s="634"/>
      <c r="S215" s="634"/>
      <c r="T215" s="634"/>
      <c r="U215" s="634"/>
      <c r="V215" s="634"/>
      <c r="W215" s="634"/>
      <c r="X215" s="634"/>
      <c r="Y215" s="634"/>
      <c r="Z215" s="634"/>
      <c r="AA215" s="634"/>
      <c r="AB215" s="634"/>
      <c r="AC215" s="634"/>
      <c r="AD215" s="634"/>
      <c r="AE215" s="634"/>
      <c r="AF215" s="634"/>
      <c r="AG215" s="634"/>
      <c r="AH215" s="634"/>
      <c r="AI215" s="634"/>
      <c r="AJ215" s="634"/>
    </row>
    <row r="216" spans="1:36">
      <c r="A216" s="634"/>
      <c r="B216" s="634"/>
      <c r="C216" s="634"/>
      <c r="D216" s="634"/>
      <c r="E216" s="634"/>
      <c r="F216" s="634"/>
      <c r="G216" s="634"/>
      <c r="H216" s="634"/>
      <c r="I216" s="634"/>
      <c r="J216" s="634"/>
      <c r="K216" s="634"/>
      <c r="L216" s="634"/>
      <c r="M216" s="634"/>
      <c r="N216" s="634"/>
      <c r="O216" s="634"/>
      <c r="P216" s="634"/>
      <c r="Q216" s="634"/>
      <c r="R216" s="634"/>
      <c r="S216" s="634"/>
      <c r="T216" s="634"/>
      <c r="U216" s="634"/>
      <c r="V216" s="634"/>
      <c r="W216" s="634"/>
      <c r="X216" s="634"/>
      <c r="Y216" s="634"/>
      <c r="Z216" s="634"/>
      <c r="AA216" s="634"/>
      <c r="AB216" s="634"/>
      <c r="AC216" s="634"/>
      <c r="AD216" s="634"/>
      <c r="AE216" s="634"/>
      <c r="AF216" s="634"/>
      <c r="AG216" s="634"/>
      <c r="AH216" s="634"/>
      <c r="AI216" s="634"/>
      <c r="AJ216" s="634"/>
    </row>
    <row r="217" spans="1:36">
      <c r="A217" s="634"/>
      <c r="B217" s="634"/>
      <c r="C217" s="634"/>
      <c r="D217" s="634"/>
      <c r="E217" s="634"/>
      <c r="F217" s="634"/>
      <c r="G217" s="634"/>
      <c r="H217" s="634"/>
      <c r="I217" s="634"/>
      <c r="J217" s="634"/>
      <c r="K217" s="634"/>
      <c r="L217" s="634"/>
      <c r="M217" s="634"/>
      <c r="N217" s="634"/>
      <c r="O217" s="634"/>
      <c r="P217" s="634"/>
      <c r="Q217" s="634"/>
      <c r="R217" s="634"/>
      <c r="S217" s="634"/>
      <c r="T217" s="634"/>
      <c r="U217" s="634"/>
      <c r="V217" s="634"/>
      <c r="W217" s="634"/>
      <c r="X217" s="634"/>
      <c r="Y217" s="634"/>
      <c r="Z217" s="634"/>
      <c r="AA217" s="634"/>
      <c r="AB217" s="634"/>
      <c r="AC217" s="634"/>
      <c r="AD217" s="634"/>
      <c r="AE217" s="634"/>
      <c r="AF217" s="634"/>
      <c r="AG217" s="634"/>
      <c r="AH217" s="634"/>
      <c r="AI217" s="634"/>
      <c r="AJ217" s="634"/>
    </row>
    <row r="218" spans="1:36">
      <c r="A218" s="634"/>
      <c r="B218" s="634"/>
      <c r="C218" s="634"/>
      <c r="D218" s="634"/>
      <c r="E218" s="634"/>
      <c r="F218" s="634"/>
      <c r="G218" s="634"/>
      <c r="H218" s="634"/>
      <c r="I218" s="634"/>
      <c r="J218" s="634"/>
      <c r="K218" s="634"/>
      <c r="L218" s="634"/>
      <c r="M218" s="634"/>
      <c r="N218" s="634"/>
      <c r="O218" s="634"/>
      <c r="P218" s="634"/>
      <c r="Q218" s="634"/>
      <c r="R218" s="634"/>
      <c r="S218" s="634"/>
      <c r="T218" s="634"/>
      <c r="U218" s="634"/>
      <c r="V218" s="634"/>
      <c r="W218" s="634"/>
      <c r="X218" s="634"/>
      <c r="Y218" s="634"/>
      <c r="Z218" s="634"/>
      <c r="AA218" s="634"/>
      <c r="AB218" s="634"/>
      <c r="AC218" s="634"/>
      <c r="AD218" s="634"/>
      <c r="AE218" s="634"/>
      <c r="AF218" s="634"/>
      <c r="AG218" s="634"/>
      <c r="AH218" s="634"/>
      <c r="AI218" s="634"/>
      <c r="AJ218" s="634"/>
    </row>
    <row r="219" spans="1:36">
      <c r="A219" s="634"/>
      <c r="B219" s="634"/>
      <c r="C219" s="634"/>
      <c r="D219" s="634"/>
      <c r="E219" s="634"/>
      <c r="F219" s="634"/>
      <c r="G219" s="634"/>
      <c r="H219" s="634"/>
      <c r="I219" s="634"/>
      <c r="J219" s="634"/>
      <c r="K219" s="634"/>
      <c r="L219" s="634"/>
      <c r="M219" s="634"/>
      <c r="N219" s="634"/>
      <c r="O219" s="634"/>
      <c r="P219" s="634"/>
      <c r="Q219" s="634"/>
      <c r="R219" s="634"/>
      <c r="S219" s="634"/>
      <c r="T219" s="634"/>
      <c r="U219" s="634"/>
      <c r="V219" s="634"/>
      <c r="W219" s="634"/>
      <c r="X219" s="634"/>
      <c r="Y219" s="634"/>
      <c r="Z219" s="634"/>
      <c r="AA219" s="634"/>
      <c r="AB219" s="634"/>
      <c r="AC219" s="634"/>
      <c r="AD219" s="634"/>
      <c r="AE219" s="634"/>
      <c r="AF219" s="634"/>
      <c r="AG219" s="634"/>
      <c r="AH219" s="634"/>
      <c r="AI219" s="634"/>
      <c r="AJ219" s="634"/>
    </row>
    <row r="220" spans="1:36">
      <c r="A220" s="634"/>
      <c r="B220" s="634"/>
      <c r="C220" s="634"/>
      <c r="D220" s="634"/>
      <c r="E220" s="634"/>
      <c r="F220" s="634"/>
      <c r="G220" s="634"/>
      <c r="H220" s="634"/>
      <c r="I220" s="634"/>
      <c r="J220" s="634"/>
      <c r="K220" s="634"/>
      <c r="L220" s="634"/>
      <c r="M220" s="634"/>
      <c r="N220" s="634"/>
      <c r="O220" s="634"/>
      <c r="P220" s="634"/>
      <c r="Q220" s="634"/>
      <c r="R220" s="634"/>
      <c r="S220" s="634"/>
      <c r="T220" s="634"/>
      <c r="U220" s="634"/>
      <c r="V220" s="634"/>
      <c r="W220" s="634"/>
      <c r="X220" s="634"/>
      <c r="Y220" s="634"/>
      <c r="Z220" s="634"/>
      <c r="AA220" s="634"/>
      <c r="AB220" s="634"/>
      <c r="AC220" s="634"/>
      <c r="AD220" s="634"/>
      <c r="AE220" s="634"/>
      <c r="AF220" s="634"/>
      <c r="AG220" s="634"/>
      <c r="AH220" s="634"/>
      <c r="AI220" s="634"/>
      <c r="AJ220" s="634"/>
    </row>
    <row r="221" spans="1:36">
      <c r="A221" s="634"/>
      <c r="B221" s="634"/>
      <c r="C221" s="634"/>
      <c r="D221" s="634"/>
      <c r="E221" s="634"/>
      <c r="F221" s="634"/>
      <c r="G221" s="634"/>
      <c r="H221" s="634"/>
      <c r="I221" s="634"/>
      <c r="J221" s="634"/>
      <c r="K221" s="634"/>
      <c r="L221" s="634"/>
      <c r="M221" s="634"/>
      <c r="N221" s="634"/>
      <c r="O221" s="634"/>
      <c r="P221" s="634"/>
      <c r="Q221" s="634"/>
      <c r="R221" s="634"/>
      <c r="S221" s="634"/>
      <c r="T221" s="634"/>
      <c r="U221" s="634"/>
      <c r="V221" s="634"/>
      <c r="W221" s="634"/>
      <c r="X221" s="634"/>
      <c r="Y221" s="634"/>
      <c r="Z221" s="634"/>
      <c r="AA221" s="634"/>
      <c r="AB221" s="634"/>
      <c r="AC221" s="634"/>
      <c r="AD221" s="634"/>
      <c r="AE221" s="634"/>
      <c r="AF221" s="634"/>
      <c r="AG221" s="634"/>
      <c r="AH221" s="634"/>
      <c r="AI221" s="634"/>
      <c r="AJ221" s="634"/>
    </row>
    <row r="222" spans="1:36">
      <c r="A222" s="634"/>
      <c r="B222" s="634"/>
      <c r="C222" s="634"/>
      <c r="D222" s="634"/>
      <c r="E222" s="634"/>
      <c r="F222" s="634"/>
      <c r="G222" s="634"/>
      <c r="H222" s="634"/>
      <c r="I222" s="634"/>
      <c r="J222" s="634"/>
      <c r="K222" s="634"/>
      <c r="L222" s="634"/>
      <c r="M222" s="634"/>
      <c r="N222" s="634"/>
      <c r="O222" s="634"/>
      <c r="P222" s="634"/>
      <c r="Q222" s="634"/>
      <c r="R222" s="634"/>
      <c r="S222" s="634"/>
      <c r="T222" s="634"/>
      <c r="U222" s="634"/>
      <c r="V222" s="634"/>
      <c r="W222" s="634"/>
      <c r="X222" s="634"/>
      <c r="Y222" s="634"/>
      <c r="Z222" s="634"/>
      <c r="AA222" s="634"/>
      <c r="AB222" s="634"/>
      <c r="AC222" s="634"/>
      <c r="AD222" s="634"/>
      <c r="AE222" s="634"/>
      <c r="AF222" s="634"/>
      <c r="AG222" s="634"/>
      <c r="AH222" s="634"/>
      <c r="AI222" s="634"/>
      <c r="AJ222" s="634"/>
    </row>
    <row r="223" spans="1:36">
      <c r="A223" s="634"/>
      <c r="B223" s="634"/>
      <c r="C223" s="634"/>
      <c r="D223" s="634"/>
      <c r="E223" s="634"/>
      <c r="F223" s="634"/>
      <c r="G223" s="634"/>
      <c r="H223" s="634"/>
      <c r="I223" s="634"/>
      <c r="J223" s="634"/>
      <c r="K223" s="634"/>
      <c r="L223" s="634"/>
      <c r="M223" s="634"/>
      <c r="N223" s="634"/>
      <c r="O223" s="634"/>
      <c r="P223" s="634"/>
      <c r="Q223" s="634"/>
      <c r="R223" s="634"/>
      <c r="S223" s="634"/>
      <c r="T223" s="634"/>
      <c r="U223" s="634"/>
      <c r="V223" s="634"/>
      <c r="W223" s="634"/>
      <c r="X223" s="634"/>
      <c r="Y223" s="634"/>
      <c r="Z223" s="634"/>
      <c r="AA223" s="634"/>
      <c r="AB223" s="634"/>
      <c r="AC223" s="634"/>
      <c r="AD223" s="634"/>
      <c r="AE223" s="634"/>
      <c r="AF223" s="634"/>
      <c r="AG223" s="634"/>
      <c r="AH223" s="634"/>
      <c r="AI223" s="634"/>
      <c r="AJ223" s="634"/>
    </row>
    <row r="224" spans="1:36">
      <c r="A224" s="634"/>
      <c r="B224" s="634"/>
      <c r="C224" s="634"/>
      <c r="D224" s="634"/>
      <c r="E224" s="634"/>
      <c r="F224" s="634"/>
      <c r="G224" s="634"/>
      <c r="H224" s="634"/>
      <c r="I224" s="634"/>
      <c r="J224" s="634"/>
      <c r="K224" s="634"/>
      <c r="L224" s="634"/>
      <c r="M224" s="634"/>
      <c r="N224" s="634"/>
      <c r="O224" s="634"/>
      <c r="P224" s="634"/>
      <c r="Q224" s="634"/>
      <c r="R224" s="634"/>
      <c r="S224" s="634"/>
      <c r="T224" s="634"/>
      <c r="U224" s="634"/>
      <c r="V224" s="634"/>
      <c r="W224" s="634"/>
      <c r="X224" s="634"/>
      <c r="Y224" s="634"/>
      <c r="Z224" s="634"/>
      <c r="AA224" s="634"/>
      <c r="AB224" s="634"/>
      <c r="AC224" s="634"/>
      <c r="AD224" s="634"/>
      <c r="AE224" s="634"/>
      <c r="AF224" s="634"/>
      <c r="AG224" s="634"/>
      <c r="AH224" s="634"/>
      <c r="AI224" s="634"/>
      <c r="AJ224" s="634"/>
    </row>
    <row r="225" spans="1:36">
      <c r="A225" s="634"/>
      <c r="B225" s="634"/>
      <c r="C225" s="634"/>
      <c r="D225" s="634"/>
      <c r="E225" s="634"/>
      <c r="F225" s="634"/>
      <c r="G225" s="634"/>
      <c r="H225" s="634"/>
      <c r="I225" s="634"/>
      <c r="J225" s="634"/>
      <c r="K225" s="634"/>
      <c r="L225" s="634"/>
      <c r="M225" s="634"/>
      <c r="N225" s="634"/>
      <c r="O225" s="634"/>
      <c r="P225" s="634"/>
      <c r="Q225" s="634"/>
      <c r="R225" s="634"/>
      <c r="S225" s="634"/>
      <c r="T225" s="634"/>
      <c r="U225" s="634"/>
      <c r="V225" s="634"/>
      <c r="W225" s="634"/>
      <c r="X225" s="634"/>
      <c r="Y225" s="634"/>
      <c r="Z225" s="634"/>
      <c r="AA225" s="634"/>
      <c r="AB225" s="634"/>
      <c r="AC225" s="634"/>
      <c r="AD225" s="634"/>
      <c r="AE225" s="634"/>
      <c r="AF225" s="634"/>
      <c r="AG225" s="634"/>
      <c r="AH225" s="634"/>
      <c r="AI225" s="634"/>
      <c r="AJ225" s="634"/>
    </row>
    <row r="226" spans="1:36">
      <c r="A226" s="634"/>
      <c r="B226" s="634"/>
      <c r="C226" s="634"/>
      <c r="D226" s="634"/>
      <c r="E226" s="634"/>
      <c r="F226" s="634"/>
      <c r="G226" s="634"/>
      <c r="H226" s="634"/>
      <c r="I226" s="634"/>
      <c r="J226" s="634"/>
      <c r="K226" s="634"/>
      <c r="L226" s="634"/>
      <c r="M226" s="634"/>
      <c r="N226" s="634"/>
      <c r="O226" s="634"/>
      <c r="P226" s="634"/>
      <c r="Q226" s="634"/>
      <c r="R226" s="634"/>
      <c r="S226" s="634"/>
      <c r="T226" s="634"/>
      <c r="U226" s="634"/>
      <c r="V226" s="634"/>
      <c r="W226" s="634"/>
      <c r="X226" s="634"/>
      <c r="Y226" s="634"/>
      <c r="Z226" s="634"/>
      <c r="AA226" s="634"/>
      <c r="AB226" s="634"/>
      <c r="AC226" s="634"/>
      <c r="AD226" s="634"/>
      <c r="AE226" s="634"/>
      <c r="AF226" s="634"/>
      <c r="AG226" s="634"/>
      <c r="AH226" s="634"/>
      <c r="AI226" s="634"/>
      <c r="AJ226" s="634"/>
    </row>
    <row r="227" spans="1:36">
      <c r="A227" s="634"/>
      <c r="B227" s="634"/>
      <c r="C227" s="634"/>
      <c r="D227" s="634"/>
      <c r="E227" s="634"/>
      <c r="F227" s="634"/>
      <c r="G227" s="634"/>
      <c r="H227" s="634"/>
      <c r="I227" s="634"/>
      <c r="J227" s="634"/>
      <c r="K227" s="634"/>
      <c r="L227" s="634"/>
      <c r="M227" s="634"/>
      <c r="N227" s="634"/>
      <c r="O227" s="634"/>
      <c r="P227" s="634"/>
      <c r="Q227" s="634"/>
      <c r="R227" s="634"/>
      <c r="S227" s="634"/>
      <c r="T227" s="634"/>
      <c r="U227" s="634"/>
      <c r="V227" s="634"/>
      <c r="W227" s="634"/>
      <c r="X227" s="634"/>
      <c r="Y227" s="634"/>
      <c r="Z227" s="634"/>
      <c r="AA227" s="634"/>
      <c r="AB227" s="634"/>
      <c r="AC227" s="634"/>
      <c r="AD227" s="634"/>
      <c r="AE227" s="634"/>
      <c r="AF227" s="634"/>
      <c r="AG227" s="634"/>
      <c r="AH227" s="634"/>
      <c r="AI227" s="634"/>
      <c r="AJ227" s="634"/>
    </row>
    <row r="228" spans="1:36">
      <c r="A228" s="634"/>
      <c r="B228" s="634"/>
      <c r="C228" s="634"/>
      <c r="D228" s="634"/>
      <c r="E228" s="634"/>
      <c r="F228" s="634"/>
      <c r="G228" s="634"/>
      <c r="H228" s="634"/>
      <c r="I228" s="634"/>
      <c r="J228" s="634"/>
      <c r="K228" s="634"/>
      <c r="L228" s="634"/>
      <c r="M228" s="634"/>
      <c r="N228" s="634"/>
      <c r="O228" s="634"/>
      <c r="P228" s="634"/>
      <c r="Q228" s="634"/>
      <c r="R228" s="634"/>
      <c r="S228" s="634"/>
      <c r="T228" s="634"/>
      <c r="U228" s="634"/>
      <c r="V228" s="634"/>
      <c r="W228" s="634"/>
      <c r="X228" s="634"/>
      <c r="Y228" s="634"/>
      <c r="Z228" s="634"/>
      <c r="AA228" s="634"/>
      <c r="AB228" s="634"/>
      <c r="AC228" s="634"/>
      <c r="AD228" s="634"/>
      <c r="AE228" s="634"/>
      <c r="AF228" s="634"/>
      <c r="AG228" s="634"/>
      <c r="AH228" s="634"/>
      <c r="AI228" s="634"/>
      <c r="AJ228" s="634"/>
    </row>
    <row r="229" spans="1:36">
      <c r="A229" s="634"/>
      <c r="B229" s="634"/>
      <c r="C229" s="634"/>
      <c r="D229" s="634"/>
      <c r="E229" s="634"/>
      <c r="F229" s="634"/>
      <c r="G229" s="634"/>
      <c r="H229" s="634"/>
      <c r="I229" s="634"/>
      <c r="J229" s="634"/>
      <c r="K229" s="634"/>
      <c r="L229" s="634"/>
      <c r="M229" s="634"/>
      <c r="N229" s="634"/>
      <c r="O229" s="634"/>
      <c r="P229" s="634"/>
      <c r="Q229" s="634"/>
      <c r="R229" s="634"/>
      <c r="S229" s="634"/>
      <c r="T229" s="634"/>
      <c r="U229" s="634"/>
      <c r="V229" s="634"/>
      <c r="W229" s="634"/>
      <c r="X229" s="634"/>
      <c r="Y229" s="634"/>
      <c r="Z229" s="634"/>
      <c r="AA229" s="634"/>
      <c r="AB229" s="634"/>
      <c r="AC229" s="634"/>
      <c r="AD229" s="634"/>
      <c r="AE229" s="634"/>
      <c r="AF229" s="634"/>
      <c r="AG229" s="634"/>
      <c r="AH229" s="634"/>
      <c r="AI229" s="634"/>
      <c r="AJ229" s="634"/>
    </row>
    <row r="230" spans="1:36">
      <c r="A230" s="634"/>
      <c r="B230" s="634"/>
      <c r="C230" s="634"/>
      <c r="D230" s="634"/>
      <c r="E230" s="634"/>
      <c r="F230" s="634"/>
      <c r="G230" s="634"/>
      <c r="H230" s="634"/>
      <c r="I230" s="634"/>
      <c r="J230" s="634"/>
      <c r="K230" s="634"/>
      <c r="L230" s="634"/>
      <c r="M230" s="634"/>
      <c r="N230" s="634"/>
      <c r="O230" s="634"/>
      <c r="P230" s="634"/>
      <c r="Q230" s="634"/>
      <c r="R230" s="634"/>
      <c r="S230" s="634"/>
      <c r="T230" s="634"/>
      <c r="U230" s="634"/>
      <c r="V230" s="634"/>
      <c r="W230" s="634"/>
      <c r="X230" s="634"/>
      <c r="Y230" s="634"/>
      <c r="Z230" s="634"/>
      <c r="AA230" s="634"/>
      <c r="AB230" s="634"/>
      <c r="AC230" s="634"/>
      <c r="AD230" s="634"/>
      <c r="AE230" s="634"/>
      <c r="AF230" s="634"/>
      <c r="AG230" s="634"/>
      <c r="AH230" s="634"/>
      <c r="AI230" s="634"/>
      <c r="AJ230" s="634"/>
    </row>
    <row r="231" spans="1:36">
      <c r="A231" s="634"/>
      <c r="B231" s="634"/>
      <c r="C231" s="634"/>
      <c r="D231" s="634"/>
      <c r="E231" s="634"/>
      <c r="F231" s="634"/>
      <c r="G231" s="634"/>
      <c r="H231" s="634"/>
      <c r="I231" s="634"/>
      <c r="J231" s="634"/>
      <c r="K231" s="634"/>
      <c r="L231" s="634"/>
      <c r="M231" s="634"/>
      <c r="N231" s="634"/>
      <c r="O231" s="634"/>
      <c r="P231" s="634"/>
      <c r="Q231" s="634"/>
      <c r="R231" s="634"/>
      <c r="S231" s="634"/>
      <c r="T231" s="634"/>
      <c r="U231" s="634"/>
      <c r="V231" s="634"/>
      <c r="W231" s="634"/>
      <c r="X231" s="634"/>
      <c r="Y231" s="634"/>
      <c r="Z231" s="634"/>
      <c r="AA231" s="634"/>
      <c r="AB231" s="634"/>
      <c r="AC231" s="634"/>
      <c r="AD231" s="634"/>
      <c r="AE231" s="634"/>
      <c r="AF231" s="634"/>
      <c r="AG231" s="634"/>
      <c r="AH231" s="634"/>
      <c r="AI231" s="634"/>
      <c r="AJ231" s="634"/>
    </row>
    <row r="232" spans="1:36">
      <c r="A232" s="634"/>
      <c r="B232" s="634"/>
      <c r="C232" s="634"/>
      <c r="D232" s="634"/>
      <c r="E232" s="634"/>
      <c r="F232" s="634"/>
      <c r="G232" s="634"/>
      <c r="H232" s="634"/>
      <c r="I232" s="634"/>
      <c r="J232" s="634"/>
      <c r="K232" s="634"/>
      <c r="L232" s="634"/>
      <c r="M232" s="634"/>
      <c r="N232" s="634"/>
      <c r="O232" s="634"/>
      <c r="P232" s="634"/>
      <c r="Q232" s="634"/>
      <c r="R232" s="634"/>
      <c r="S232" s="634"/>
      <c r="T232" s="634"/>
      <c r="U232" s="634"/>
      <c r="V232" s="634"/>
      <c r="W232" s="634"/>
      <c r="X232" s="634"/>
      <c r="Y232" s="634"/>
      <c r="Z232" s="634"/>
      <c r="AA232" s="634"/>
      <c r="AB232" s="634"/>
      <c r="AC232" s="634"/>
      <c r="AD232" s="634"/>
      <c r="AE232" s="634"/>
      <c r="AF232" s="634"/>
      <c r="AG232" s="634"/>
      <c r="AH232" s="634"/>
      <c r="AI232" s="634"/>
      <c r="AJ232" s="634"/>
    </row>
    <row r="233" spans="1:36">
      <c r="A233" s="634"/>
      <c r="B233" s="634"/>
      <c r="C233" s="634"/>
      <c r="D233" s="634"/>
      <c r="E233" s="634"/>
      <c r="F233" s="634"/>
      <c r="G233" s="634"/>
      <c r="H233" s="634"/>
      <c r="I233" s="634"/>
      <c r="J233" s="634"/>
      <c r="K233" s="634"/>
      <c r="L233" s="634"/>
      <c r="M233" s="634"/>
      <c r="N233" s="634"/>
      <c r="O233" s="634"/>
      <c r="P233" s="634"/>
      <c r="Q233" s="634"/>
      <c r="R233" s="634"/>
      <c r="S233" s="634"/>
      <c r="T233" s="634"/>
      <c r="U233" s="634"/>
      <c r="V233" s="634"/>
      <c r="W233" s="634"/>
      <c r="X233" s="634"/>
      <c r="Y233" s="634"/>
      <c r="Z233" s="634"/>
      <c r="AA233" s="634"/>
      <c r="AB233" s="634"/>
      <c r="AC233" s="634"/>
      <c r="AD233" s="634"/>
      <c r="AE233" s="634"/>
      <c r="AF233" s="634"/>
      <c r="AG233" s="634"/>
      <c r="AH233" s="634"/>
      <c r="AI233" s="634"/>
      <c r="AJ233" s="634"/>
    </row>
    <row r="234" spans="1:36">
      <c r="A234" s="634"/>
      <c r="B234" s="634"/>
      <c r="C234" s="634"/>
      <c r="D234" s="634"/>
      <c r="E234" s="634"/>
      <c r="F234" s="634"/>
      <c r="G234" s="634"/>
      <c r="H234" s="634"/>
      <c r="I234" s="634"/>
      <c r="J234" s="634"/>
      <c r="K234" s="634"/>
      <c r="L234" s="634"/>
      <c r="M234" s="634"/>
      <c r="N234" s="634"/>
      <c r="O234" s="634"/>
      <c r="P234" s="634"/>
      <c r="Q234" s="634"/>
      <c r="R234" s="634"/>
      <c r="S234" s="634"/>
      <c r="T234" s="634"/>
      <c r="U234" s="634"/>
      <c r="V234" s="634"/>
      <c r="W234" s="634"/>
      <c r="X234" s="634"/>
      <c r="Y234" s="634"/>
      <c r="Z234" s="634"/>
      <c r="AA234" s="634"/>
      <c r="AB234" s="634"/>
      <c r="AC234" s="634"/>
      <c r="AD234" s="634"/>
      <c r="AE234" s="634"/>
      <c r="AF234" s="634"/>
      <c r="AG234" s="634"/>
      <c r="AH234" s="634"/>
      <c r="AI234" s="634"/>
      <c r="AJ234" s="634"/>
    </row>
    <row r="235" spans="1:36">
      <c r="A235" s="634"/>
      <c r="B235" s="634"/>
      <c r="C235" s="634"/>
      <c r="D235" s="634"/>
      <c r="E235" s="634"/>
      <c r="F235" s="634"/>
      <c r="G235" s="634"/>
      <c r="H235" s="634"/>
      <c r="I235" s="634"/>
      <c r="J235" s="634"/>
      <c r="K235" s="634"/>
      <c r="L235" s="634"/>
      <c r="M235" s="634"/>
      <c r="N235" s="634"/>
      <c r="O235" s="634"/>
      <c r="P235" s="634"/>
      <c r="Q235" s="634"/>
      <c r="R235" s="634"/>
      <c r="S235" s="634"/>
      <c r="T235" s="634"/>
      <c r="U235" s="634"/>
      <c r="V235" s="634"/>
      <c r="W235" s="634"/>
      <c r="X235" s="634"/>
      <c r="Y235" s="634"/>
      <c r="Z235" s="634"/>
      <c r="AA235" s="634"/>
      <c r="AB235" s="634"/>
      <c r="AC235" s="634"/>
      <c r="AD235" s="634"/>
      <c r="AE235" s="634"/>
      <c r="AF235" s="634"/>
      <c r="AG235" s="634"/>
      <c r="AH235" s="634"/>
      <c r="AI235" s="634"/>
      <c r="AJ235" s="634"/>
    </row>
    <row r="236" spans="1:36">
      <c r="A236" s="634"/>
      <c r="B236" s="634"/>
      <c r="C236" s="634"/>
      <c r="D236" s="634"/>
      <c r="E236" s="634"/>
      <c r="F236" s="634"/>
      <c r="G236" s="634"/>
      <c r="H236" s="634"/>
      <c r="I236" s="634"/>
      <c r="J236" s="634"/>
      <c r="K236" s="634"/>
      <c r="L236" s="634"/>
      <c r="M236" s="634"/>
      <c r="N236" s="634"/>
      <c r="O236" s="634"/>
      <c r="P236" s="634"/>
      <c r="Q236" s="634"/>
      <c r="R236" s="634"/>
      <c r="S236" s="634"/>
      <c r="T236" s="634"/>
      <c r="U236" s="634"/>
      <c r="V236" s="634"/>
      <c r="W236" s="634"/>
      <c r="X236" s="634"/>
      <c r="Y236" s="634"/>
      <c r="Z236" s="634"/>
      <c r="AA236" s="634"/>
      <c r="AB236" s="634"/>
      <c r="AC236" s="634"/>
      <c r="AD236" s="634"/>
      <c r="AE236" s="634"/>
      <c r="AF236" s="634"/>
      <c r="AG236" s="634"/>
      <c r="AH236" s="634"/>
      <c r="AI236" s="634"/>
      <c r="AJ236" s="634"/>
    </row>
    <row r="237" spans="1:36">
      <c r="A237" s="634"/>
      <c r="B237" s="634"/>
      <c r="C237" s="634"/>
      <c r="D237" s="634"/>
      <c r="E237" s="634"/>
      <c r="F237" s="634"/>
      <c r="G237" s="634"/>
      <c r="H237" s="634"/>
      <c r="I237" s="634"/>
      <c r="J237" s="634"/>
      <c r="K237" s="634"/>
      <c r="L237" s="634"/>
      <c r="M237" s="634"/>
      <c r="N237" s="634"/>
      <c r="O237" s="634"/>
      <c r="P237" s="634"/>
      <c r="Q237" s="634"/>
      <c r="R237" s="634"/>
      <c r="S237" s="634"/>
      <c r="T237" s="634"/>
      <c r="U237" s="634"/>
      <c r="V237" s="634"/>
      <c r="W237" s="634"/>
      <c r="X237" s="634"/>
      <c r="Y237" s="634"/>
      <c r="Z237" s="634"/>
      <c r="AA237" s="634"/>
      <c r="AB237" s="634"/>
      <c r="AC237" s="634"/>
      <c r="AD237" s="634"/>
      <c r="AE237" s="634"/>
      <c r="AF237" s="634"/>
      <c r="AG237" s="634"/>
      <c r="AH237" s="634"/>
      <c r="AI237" s="634"/>
      <c r="AJ237" s="634"/>
    </row>
    <row r="238" spans="1:36">
      <c r="A238" s="634"/>
      <c r="B238" s="634"/>
      <c r="C238" s="634"/>
      <c r="D238" s="634"/>
      <c r="E238" s="634"/>
      <c r="F238" s="634"/>
      <c r="G238" s="634"/>
      <c r="H238" s="634"/>
      <c r="I238" s="634"/>
      <c r="J238" s="634"/>
      <c r="K238" s="634"/>
      <c r="L238" s="634"/>
      <c r="M238" s="634"/>
      <c r="N238" s="634"/>
      <c r="O238" s="634"/>
      <c r="P238" s="634"/>
      <c r="Q238" s="634"/>
      <c r="R238" s="634"/>
      <c r="S238" s="634"/>
      <c r="T238" s="634"/>
      <c r="U238" s="634"/>
      <c r="V238" s="634"/>
      <c r="W238" s="634"/>
      <c r="X238" s="634"/>
      <c r="Y238" s="634"/>
      <c r="Z238" s="634"/>
      <c r="AA238" s="634"/>
      <c r="AB238" s="634"/>
      <c r="AC238" s="634"/>
      <c r="AD238" s="634"/>
      <c r="AE238" s="634"/>
      <c r="AF238" s="634"/>
      <c r="AG238" s="634"/>
      <c r="AH238" s="634"/>
      <c r="AI238" s="634"/>
      <c r="AJ238" s="634"/>
    </row>
    <row r="239" spans="1:36">
      <c r="A239" s="634"/>
      <c r="B239" s="634"/>
      <c r="C239" s="634"/>
      <c r="D239" s="634"/>
      <c r="E239" s="634"/>
      <c r="F239" s="634"/>
      <c r="G239" s="634"/>
      <c r="H239" s="634"/>
      <c r="I239" s="634"/>
      <c r="J239" s="634"/>
      <c r="K239" s="634"/>
      <c r="L239" s="634"/>
      <c r="M239" s="634"/>
      <c r="N239" s="634"/>
      <c r="O239" s="634"/>
      <c r="P239" s="634"/>
      <c r="Q239" s="634"/>
      <c r="R239" s="634"/>
      <c r="S239" s="634"/>
      <c r="T239" s="634"/>
      <c r="U239" s="634"/>
      <c r="V239" s="634"/>
      <c r="W239" s="634"/>
      <c r="X239" s="634"/>
      <c r="Y239" s="634"/>
      <c r="Z239" s="634"/>
      <c r="AA239" s="634"/>
      <c r="AB239" s="634"/>
      <c r="AC239" s="634"/>
      <c r="AD239" s="634"/>
      <c r="AE239" s="634"/>
      <c r="AF239" s="634"/>
      <c r="AG239" s="634"/>
      <c r="AH239" s="634"/>
      <c r="AI239" s="634"/>
      <c r="AJ239" s="634"/>
    </row>
    <row r="240" spans="1:36">
      <c r="A240" s="634"/>
      <c r="B240" s="634"/>
      <c r="C240" s="634"/>
      <c r="D240" s="634"/>
      <c r="E240" s="634"/>
      <c r="F240" s="634"/>
      <c r="G240" s="634"/>
      <c r="H240" s="634"/>
      <c r="I240" s="634"/>
      <c r="J240" s="634"/>
      <c r="K240" s="634"/>
      <c r="L240" s="634"/>
      <c r="M240" s="634"/>
      <c r="N240" s="634"/>
      <c r="O240" s="634"/>
      <c r="P240" s="634"/>
      <c r="Q240" s="634"/>
      <c r="R240" s="634"/>
      <c r="S240" s="634"/>
      <c r="T240" s="634"/>
      <c r="U240" s="634"/>
      <c r="V240" s="634"/>
      <c r="W240" s="634"/>
      <c r="X240" s="634"/>
      <c r="Y240" s="634"/>
      <c r="Z240" s="634"/>
      <c r="AA240" s="634"/>
      <c r="AB240" s="634"/>
      <c r="AC240" s="634"/>
      <c r="AD240" s="634"/>
      <c r="AE240" s="634"/>
      <c r="AF240" s="634"/>
      <c r="AG240" s="634"/>
      <c r="AH240" s="634"/>
      <c r="AI240" s="634"/>
      <c r="AJ240" s="634"/>
    </row>
    <row r="241" spans="1:36">
      <c r="A241" s="634"/>
      <c r="B241" s="634"/>
      <c r="C241" s="634"/>
      <c r="D241" s="634"/>
      <c r="E241" s="634"/>
      <c r="F241" s="634"/>
      <c r="G241" s="634"/>
      <c r="H241" s="634"/>
      <c r="I241" s="634"/>
      <c r="J241" s="634"/>
      <c r="K241" s="634"/>
      <c r="L241" s="634"/>
      <c r="M241" s="634"/>
      <c r="N241" s="634"/>
      <c r="O241" s="634"/>
      <c r="P241" s="634"/>
      <c r="Q241" s="634"/>
      <c r="R241" s="634"/>
      <c r="S241" s="634"/>
      <c r="T241" s="634"/>
      <c r="U241" s="634"/>
      <c r="V241" s="634"/>
      <c r="W241" s="634"/>
      <c r="X241" s="634"/>
      <c r="Y241" s="634"/>
      <c r="Z241" s="634"/>
      <c r="AA241" s="634"/>
      <c r="AB241" s="634"/>
      <c r="AC241" s="634"/>
      <c r="AD241" s="634"/>
      <c r="AE241" s="634"/>
      <c r="AF241" s="634"/>
      <c r="AG241" s="634"/>
      <c r="AH241" s="634"/>
      <c r="AI241" s="634"/>
      <c r="AJ241" s="634"/>
    </row>
    <row r="242" spans="1:36">
      <c r="A242" s="634"/>
      <c r="B242" s="634"/>
      <c r="C242" s="634"/>
      <c r="D242" s="634"/>
      <c r="E242" s="634"/>
      <c r="F242" s="634"/>
      <c r="G242" s="634"/>
      <c r="H242" s="634"/>
      <c r="I242" s="634"/>
      <c r="J242" s="634"/>
      <c r="K242" s="634"/>
      <c r="L242" s="634"/>
      <c r="M242" s="634"/>
      <c r="N242" s="634"/>
      <c r="O242" s="634"/>
      <c r="P242" s="634"/>
      <c r="Q242" s="634"/>
      <c r="R242" s="634"/>
      <c r="S242" s="634"/>
      <c r="T242" s="634"/>
      <c r="U242" s="634"/>
      <c r="V242" s="634"/>
      <c r="W242" s="634"/>
      <c r="X242" s="634"/>
      <c r="Y242" s="634"/>
      <c r="Z242" s="634"/>
      <c r="AA242" s="634"/>
      <c r="AB242" s="634"/>
      <c r="AC242" s="634"/>
      <c r="AD242" s="634"/>
      <c r="AE242" s="634"/>
      <c r="AF242" s="634"/>
      <c r="AG242" s="634"/>
      <c r="AH242" s="634"/>
      <c r="AI242" s="634"/>
      <c r="AJ242" s="634"/>
    </row>
    <row r="243" spans="1:36">
      <c r="A243" s="634"/>
      <c r="B243" s="634"/>
      <c r="C243" s="634"/>
      <c r="D243" s="634"/>
      <c r="E243" s="634"/>
      <c r="F243" s="634"/>
      <c r="G243" s="634"/>
      <c r="H243" s="634"/>
      <c r="I243" s="634"/>
      <c r="J243" s="634"/>
      <c r="K243" s="634"/>
      <c r="L243" s="634"/>
      <c r="M243" s="634"/>
      <c r="N243" s="634"/>
      <c r="O243" s="634"/>
      <c r="P243" s="634"/>
      <c r="Q243" s="634"/>
      <c r="R243" s="634"/>
      <c r="S243" s="634"/>
      <c r="T243" s="634"/>
      <c r="U243" s="634"/>
      <c r="V243" s="634"/>
      <c r="W243" s="634"/>
      <c r="X243" s="634"/>
      <c r="Y243" s="634"/>
      <c r="Z243" s="634"/>
      <c r="AA243" s="634"/>
      <c r="AB243" s="634"/>
      <c r="AC243" s="634"/>
      <c r="AD243" s="634"/>
      <c r="AE243" s="634"/>
      <c r="AF243" s="634"/>
      <c r="AG243" s="634"/>
      <c r="AH243" s="634"/>
      <c r="AI243" s="634"/>
      <c r="AJ243" s="634"/>
    </row>
    <row r="244" spans="1:36">
      <c r="A244" s="634"/>
      <c r="B244" s="634"/>
      <c r="C244" s="634"/>
      <c r="D244" s="634"/>
      <c r="E244" s="634"/>
      <c r="F244" s="634"/>
      <c r="G244" s="634"/>
      <c r="H244" s="634"/>
      <c r="I244" s="634"/>
      <c r="J244" s="634"/>
      <c r="K244" s="634"/>
      <c r="L244" s="634"/>
      <c r="M244" s="634"/>
      <c r="N244" s="634"/>
      <c r="O244" s="634"/>
      <c r="P244" s="634"/>
      <c r="Q244" s="634"/>
      <c r="R244" s="634"/>
      <c r="S244" s="634"/>
      <c r="T244" s="634"/>
      <c r="U244" s="634"/>
      <c r="V244" s="634"/>
      <c r="W244" s="634"/>
      <c r="X244" s="634"/>
      <c r="Y244" s="634"/>
      <c r="Z244" s="634"/>
      <c r="AA244" s="634"/>
      <c r="AB244" s="634"/>
      <c r="AC244" s="634"/>
      <c r="AD244" s="634"/>
      <c r="AE244" s="634"/>
      <c r="AF244" s="634"/>
      <c r="AG244" s="634"/>
      <c r="AH244" s="634"/>
      <c r="AI244" s="634"/>
      <c r="AJ244" s="634"/>
    </row>
    <row r="245" spans="1:36">
      <c r="A245" s="634"/>
      <c r="B245" s="634"/>
      <c r="C245" s="634"/>
      <c r="D245" s="634"/>
      <c r="E245" s="634"/>
      <c r="F245" s="634"/>
      <c r="G245" s="634"/>
      <c r="H245" s="634"/>
      <c r="I245" s="634"/>
      <c r="J245" s="634"/>
      <c r="K245" s="634"/>
      <c r="L245" s="634"/>
      <c r="M245" s="634"/>
      <c r="N245" s="634"/>
      <c r="O245" s="634"/>
      <c r="P245" s="634"/>
      <c r="Q245" s="634"/>
      <c r="R245" s="634"/>
      <c r="S245" s="634"/>
      <c r="T245" s="634"/>
      <c r="U245" s="634"/>
      <c r="V245" s="634"/>
      <c r="W245" s="634"/>
      <c r="X245" s="634"/>
      <c r="Y245" s="634"/>
      <c r="Z245" s="634"/>
      <c r="AA245" s="634"/>
      <c r="AB245" s="634"/>
      <c r="AC245" s="634"/>
      <c r="AD245" s="634"/>
      <c r="AE245" s="634"/>
      <c r="AF245" s="634"/>
      <c r="AG245" s="634"/>
      <c r="AH245" s="634"/>
      <c r="AI245" s="634"/>
      <c r="AJ245" s="634"/>
    </row>
    <row r="246" spans="1:36">
      <c r="A246" s="634"/>
      <c r="B246" s="634"/>
      <c r="C246" s="634"/>
      <c r="D246" s="634"/>
      <c r="E246" s="634"/>
      <c r="F246" s="634"/>
      <c r="G246" s="634"/>
      <c r="H246" s="634"/>
      <c r="I246" s="634"/>
      <c r="J246" s="634"/>
      <c r="K246" s="634"/>
      <c r="L246" s="634"/>
      <c r="M246" s="634"/>
      <c r="N246" s="634"/>
      <c r="O246" s="634"/>
      <c r="P246" s="634"/>
      <c r="Q246" s="634"/>
      <c r="R246" s="634"/>
      <c r="S246" s="634"/>
      <c r="T246" s="634"/>
      <c r="U246" s="634"/>
      <c r="V246" s="634"/>
      <c r="W246" s="634"/>
      <c r="X246" s="634"/>
      <c r="Y246" s="634"/>
      <c r="Z246" s="634"/>
      <c r="AA246" s="634"/>
      <c r="AB246" s="634"/>
      <c r="AC246" s="634"/>
      <c r="AD246" s="634"/>
      <c r="AE246" s="634"/>
      <c r="AF246" s="634"/>
      <c r="AG246" s="634"/>
      <c r="AH246" s="634"/>
      <c r="AI246" s="634"/>
      <c r="AJ246" s="634"/>
    </row>
    <row r="247" spans="1:36">
      <c r="A247" s="634"/>
      <c r="B247" s="634"/>
      <c r="C247" s="634"/>
      <c r="D247" s="634"/>
      <c r="E247" s="634"/>
      <c r="F247" s="634"/>
      <c r="G247" s="634"/>
      <c r="H247" s="634"/>
      <c r="I247" s="634"/>
      <c r="J247" s="634"/>
      <c r="K247" s="634"/>
      <c r="L247" s="634"/>
      <c r="M247" s="634"/>
      <c r="N247" s="634"/>
      <c r="O247" s="634"/>
      <c r="P247" s="634"/>
      <c r="Q247" s="634"/>
      <c r="R247" s="634"/>
      <c r="S247" s="634"/>
      <c r="T247" s="634"/>
      <c r="U247" s="634"/>
      <c r="V247" s="634"/>
      <c r="W247" s="634"/>
      <c r="X247" s="634"/>
      <c r="Y247" s="634"/>
      <c r="Z247" s="634"/>
      <c r="AA247" s="634"/>
      <c r="AB247" s="634"/>
      <c r="AC247" s="634"/>
      <c r="AD247" s="634"/>
      <c r="AE247" s="634"/>
      <c r="AF247" s="634"/>
      <c r="AG247" s="634"/>
      <c r="AH247" s="634"/>
      <c r="AI247" s="634"/>
      <c r="AJ247" s="634"/>
    </row>
    <row r="248" spans="1:36">
      <c r="A248" s="634"/>
      <c r="B248" s="634"/>
      <c r="C248" s="634"/>
      <c r="D248" s="634"/>
      <c r="E248" s="634"/>
      <c r="F248" s="634"/>
      <c r="G248" s="634"/>
      <c r="H248" s="634"/>
      <c r="I248" s="634"/>
      <c r="J248" s="634"/>
      <c r="K248" s="634"/>
      <c r="L248" s="634"/>
      <c r="M248" s="634"/>
      <c r="N248" s="634"/>
      <c r="O248" s="634"/>
      <c r="P248" s="634"/>
      <c r="Q248" s="634"/>
      <c r="R248" s="634"/>
      <c r="S248" s="634"/>
      <c r="T248" s="634"/>
      <c r="U248" s="634"/>
      <c r="V248" s="634"/>
      <c r="W248" s="634"/>
      <c r="X248" s="634"/>
      <c r="Y248" s="634"/>
      <c r="Z248" s="634"/>
      <c r="AA248" s="634"/>
      <c r="AB248" s="634"/>
      <c r="AC248" s="634"/>
      <c r="AD248" s="634"/>
      <c r="AE248" s="634"/>
      <c r="AF248" s="634"/>
      <c r="AG248" s="634"/>
      <c r="AH248" s="634"/>
      <c r="AI248" s="634"/>
      <c r="AJ248" s="634"/>
    </row>
    <row r="249" spans="1:36">
      <c r="A249" s="634"/>
      <c r="B249" s="634"/>
      <c r="C249" s="634"/>
      <c r="D249" s="634"/>
      <c r="E249" s="634"/>
      <c r="F249" s="634"/>
      <c r="G249" s="634"/>
      <c r="H249" s="634"/>
      <c r="I249" s="634"/>
      <c r="J249" s="634"/>
      <c r="K249" s="634"/>
      <c r="L249" s="634"/>
      <c r="M249" s="634"/>
      <c r="N249" s="634"/>
      <c r="O249" s="634"/>
      <c r="P249" s="634"/>
      <c r="Q249" s="634"/>
      <c r="R249" s="634"/>
      <c r="S249" s="634"/>
      <c r="T249" s="634"/>
      <c r="U249" s="634"/>
      <c r="V249" s="634"/>
      <c r="W249" s="634"/>
      <c r="X249" s="634"/>
      <c r="Y249" s="634"/>
      <c r="Z249" s="634"/>
      <c r="AA249" s="634"/>
      <c r="AB249" s="634"/>
      <c r="AC249" s="634"/>
      <c r="AD249" s="634"/>
      <c r="AE249" s="634"/>
      <c r="AF249" s="634"/>
      <c r="AG249" s="634"/>
      <c r="AH249" s="634"/>
      <c r="AI249" s="634"/>
      <c r="AJ249" s="634"/>
    </row>
    <row r="250" spans="1:36">
      <c r="A250" s="634"/>
      <c r="B250" s="634"/>
      <c r="C250" s="634"/>
      <c r="D250" s="634"/>
      <c r="E250" s="634"/>
      <c r="F250" s="634"/>
      <c r="G250" s="634"/>
      <c r="H250" s="634"/>
      <c r="I250" s="634"/>
      <c r="J250" s="634"/>
      <c r="K250" s="634"/>
      <c r="L250" s="634"/>
      <c r="M250" s="634"/>
      <c r="N250" s="634"/>
      <c r="O250" s="634"/>
      <c r="P250" s="634"/>
      <c r="Q250" s="634"/>
      <c r="R250" s="634"/>
      <c r="S250" s="634"/>
      <c r="T250" s="634"/>
      <c r="U250" s="634"/>
      <c r="V250" s="634"/>
      <c r="W250" s="634"/>
      <c r="X250" s="634"/>
      <c r="Y250" s="634"/>
      <c r="Z250" s="634"/>
      <c r="AA250" s="634"/>
      <c r="AB250" s="634"/>
      <c r="AC250" s="634"/>
      <c r="AD250" s="634"/>
      <c r="AE250" s="634"/>
      <c r="AF250" s="634"/>
      <c r="AG250" s="634"/>
      <c r="AH250" s="634"/>
      <c r="AI250" s="634"/>
      <c r="AJ250" s="634"/>
    </row>
    <row r="251" spans="1:36">
      <c r="A251" s="634"/>
      <c r="B251" s="634"/>
      <c r="C251" s="634"/>
      <c r="D251" s="634"/>
      <c r="E251" s="634"/>
      <c r="F251" s="634"/>
      <c r="G251" s="634"/>
      <c r="H251" s="634"/>
      <c r="I251" s="634"/>
      <c r="J251" s="634"/>
      <c r="K251" s="634"/>
      <c r="L251" s="634"/>
      <c r="M251" s="634"/>
      <c r="N251" s="634"/>
      <c r="O251" s="634"/>
      <c r="P251" s="634"/>
      <c r="Q251" s="634"/>
      <c r="R251" s="634"/>
      <c r="S251" s="634"/>
      <c r="T251" s="634"/>
      <c r="U251" s="634"/>
      <c r="V251" s="634"/>
      <c r="W251" s="634"/>
      <c r="X251" s="634"/>
      <c r="Y251" s="634"/>
      <c r="Z251" s="634"/>
      <c r="AA251" s="634"/>
      <c r="AB251" s="634"/>
      <c r="AC251" s="634"/>
      <c r="AD251" s="634"/>
      <c r="AE251" s="634"/>
      <c r="AF251" s="634"/>
      <c r="AG251" s="634"/>
      <c r="AH251" s="634"/>
      <c r="AI251" s="634"/>
      <c r="AJ251" s="634"/>
    </row>
    <row r="252" spans="1:36">
      <c r="A252" s="634"/>
      <c r="B252" s="634"/>
      <c r="C252" s="634"/>
      <c r="D252" s="634"/>
      <c r="E252" s="634"/>
      <c r="F252" s="634"/>
      <c r="G252" s="634"/>
      <c r="H252" s="634"/>
      <c r="I252" s="634"/>
      <c r="J252" s="634"/>
      <c r="K252" s="634"/>
      <c r="L252" s="634"/>
      <c r="M252" s="634"/>
      <c r="N252" s="634"/>
      <c r="O252" s="634"/>
      <c r="P252" s="634"/>
      <c r="Q252" s="634"/>
      <c r="R252" s="634"/>
      <c r="S252" s="634"/>
      <c r="T252" s="634"/>
      <c r="U252" s="634"/>
      <c r="V252" s="634"/>
      <c r="W252" s="634"/>
      <c r="X252" s="634"/>
      <c r="Y252" s="634"/>
      <c r="Z252" s="634"/>
      <c r="AA252" s="634"/>
      <c r="AB252" s="634"/>
      <c r="AC252" s="634"/>
      <c r="AD252" s="634"/>
      <c r="AE252" s="634"/>
      <c r="AF252" s="634"/>
      <c r="AG252" s="634"/>
      <c r="AH252" s="634"/>
      <c r="AI252" s="634"/>
      <c r="AJ252" s="634"/>
    </row>
    <row r="253" spans="1:36">
      <c r="A253" s="634"/>
      <c r="B253" s="634"/>
      <c r="C253" s="634"/>
      <c r="D253" s="634"/>
      <c r="E253" s="634"/>
      <c r="F253" s="634"/>
      <c r="G253" s="634"/>
      <c r="H253" s="634"/>
      <c r="I253" s="634"/>
      <c r="J253" s="634"/>
      <c r="K253" s="634"/>
      <c r="L253" s="634"/>
      <c r="M253" s="634"/>
      <c r="N253" s="634"/>
      <c r="O253" s="634"/>
      <c r="P253" s="634"/>
      <c r="Q253" s="634"/>
      <c r="R253" s="634"/>
      <c r="S253" s="634"/>
      <c r="T253" s="634"/>
      <c r="U253" s="634"/>
      <c r="V253" s="634"/>
      <c r="W253" s="634"/>
      <c r="X253" s="634"/>
      <c r="Y253" s="634"/>
      <c r="Z253" s="634"/>
      <c r="AA253" s="634"/>
      <c r="AB253" s="634"/>
      <c r="AC253" s="634"/>
      <c r="AD253" s="634"/>
      <c r="AE253" s="634"/>
      <c r="AF253" s="634"/>
      <c r="AG253" s="634"/>
      <c r="AH253" s="634"/>
      <c r="AI253" s="634"/>
      <c r="AJ253" s="634"/>
    </row>
    <row r="254" spans="1:36">
      <c r="A254" s="634"/>
      <c r="B254" s="634"/>
      <c r="C254" s="634"/>
      <c r="D254" s="634"/>
      <c r="E254" s="634"/>
      <c r="F254" s="634"/>
      <c r="G254" s="634"/>
      <c r="H254" s="634"/>
      <c r="I254" s="634"/>
      <c r="J254" s="634"/>
      <c r="K254" s="634"/>
      <c r="L254" s="634"/>
      <c r="M254" s="634"/>
      <c r="N254" s="634"/>
      <c r="O254" s="634"/>
      <c r="P254" s="634"/>
      <c r="Q254" s="634"/>
      <c r="R254" s="634"/>
      <c r="S254" s="634"/>
      <c r="T254" s="634"/>
      <c r="U254" s="634"/>
      <c r="V254" s="634"/>
      <c r="W254" s="634"/>
      <c r="X254" s="634"/>
      <c r="Y254" s="634"/>
      <c r="Z254" s="634"/>
      <c r="AA254" s="634"/>
      <c r="AB254" s="634"/>
      <c r="AC254" s="634"/>
      <c r="AD254" s="634"/>
      <c r="AE254" s="634"/>
      <c r="AF254" s="634"/>
      <c r="AG254" s="634"/>
      <c r="AH254" s="634"/>
      <c r="AI254" s="634"/>
      <c r="AJ254" s="634"/>
    </row>
    <row r="255" spans="1:36">
      <c r="A255" s="634"/>
      <c r="B255" s="634"/>
      <c r="C255" s="634"/>
      <c r="D255" s="634"/>
      <c r="E255" s="634"/>
      <c r="F255" s="634"/>
      <c r="G255" s="634"/>
      <c r="H255" s="634"/>
      <c r="I255" s="634"/>
      <c r="J255" s="634"/>
      <c r="K255" s="634"/>
      <c r="L255" s="634"/>
      <c r="M255" s="634"/>
      <c r="N255" s="634"/>
      <c r="O255" s="634"/>
      <c r="P255" s="634"/>
      <c r="Q255" s="634"/>
      <c r="R255" s="634"/>
      <c r="S255" s="634"/>
      <c r="T255" s="634"/>
      <c r="U255" s="634"/>
      <c r="V255" s="634"/>
      <c r="W255" s="634"/>
      <c r="X255" s="634"/>
      <c r="Y255" s="634"/>
      <c r="Z255" s="634"/>
      <c r="AA255" s="634"/>
      <c r="AB255" s="634"/>
      <c r="AC255" s="634"/>
      <c r="AD255" s="634"/>
      <c r="AE255" s="634"/>
      <c r="AF255" s="634"/>
      <c r="AG255" s="634"/>
      <c r="AH255" s="634"/>
      <c r="AI255" s="634"/>
      <c r="AJ255" s="634"/>
    </row>
    <row r="256" spans="1:36">
      <c r="A256" s="634"/>
      <c r="B256" s="634"/>
      <c r="C256" s="634"/>
      <c r="D256" s="634"/>
      <c r="E256" s="634"/>
      <c r="F256" s="634"/>
      <c r="G256" s="634"/>
      <c r="H256" s="634"/>
      <c r="I256" s="634"/>
      <c r="J256" s="634"/>
      <c r="K256" s="634"/>
      <c r="L256" s="634"/>
      <c r="M256" s="634"/>
      <c r="N256" s="634"/>
      <c r="O256" s="634"/>
      <c r="P256" s="634"/>
      <c r="Q256" s="634"/>
      <c r="R256" s="634"/>
      <c r="S256" s="634"/>
      <c r="T256" s="634"/>
      <c r="U256" s="634"/>
      <c r="V256" s="634"/>
      <c r="W256" s="634"/>
      <c r="X256" s="634"/>
      <c r="Y256" s="634"/>
      <c r="Z256" s="634"/>
      <c r="AA256" s="634"/>
      <c r="AB256" s="634"/>
      <c r="AC256" s="634"/>
      <c r="AD256" s="634"/>
      <c r="AE256" s="634"/>
      <c r="AF256" s="634"/>
      <c r="AG256" s="634"/>
      <c r="AH256" s="634"/>
      <c r="AI256" s="634"/>
      <c r="AJ256" s="634"/>
    </row>
    <row r="257" spans="1:36">
      <c r="A257" s="634"/>
      <c r="B257" s="634"/>
      <c r="C257" s="634"/>
      <c r="D257" s="634"/>
      <c r="E257" s="634"/>
      <c r="F257" s="634"/>
      <c r="G257" s="634"/>
      <c r="H257" s="634"/>
      <c r="I257" s="634"/>
      <c r="J257" s="634"/>
      <c r="K257" s="634"/>
      <c r="L257" s="634"/>
      <c r="M257" s="634"/>
      <c r="N257" s="634"/>
      <c r="O257" s="634"/>
      <c r="P257" s="634"/>
      <c r="Q257" s="634"/>
      <c r="R257" s="634"/>
      <c r="S257" s="634"/>
      <c r="T257" s="634"/>
      <c r="U257" s="634"/>
      <c r="V257" s="634"/>
      <c r="W257" s="634"/>
      <c r="X257" s="634"/>
      <c r="Y257" s="634"/>
      <c r="Z257" s="634"/>
      <c r="AA257" s="634"/>
      <c r="AB257" s="634"/>
      <c r="AC257" s="634"/>
      <c r="AD257" s="634"/>
      <c r="AE257" s="634"/>
      <c r="AF257" s="634"/>
      <c r="AG257" s="634"/>
      <c r="AH257" s="634"/>
      <c r="AI257" s="634"/>
      <c r="AJ257" s="634"/>
    </row>
    <row r="258" spans="1:36">
      <c r="A258" s="634"/>
      <c r="B258" s="634"/>
      <c r="C258" s="634"/>
      <c r="D258" s="634"/>
      <c r="E258" s="634"/>
      <c r="F258" s="634"/>
      <c r="G258" s="634"/>
      <c r="H258" s="634"/>
      <c r="I258" s="634"/>
      <c r="J258" s="634"/>
      <c r="K258" s="634"/>
      <c r="L258" s="634"/>
      <c r="M258" s="634"/>
      <c r="N258" s="634"/>
      <c r="O258" s="634"/>
      <c r="P258" s="634"/>
      <c r="Q258" s="634"/>
      <c r="R258" s="634"/>
      <c r="S258" s="634"/>
      <c r="T258" s="634"/>
      <c r="U258" s="634"/>
      <c r="V258" s="634"/>
      <c r="W258" s="634"/>
      <c r="X258" s="634"/>
      <c r="Y258" s="634"/>
      <c r="Z258" s="634"/>
      <c r="AA258" s="634"/>
      <c r="AB258" s="634"/>
      <c r="AC258" s="634"/>
      <c r="AD258" s="634"/>
      <c r="AE258" s="634"/>
      <c r="AF258" s="634"/>
      <c r="AG258" s="634"/>
      <c r="AH258" s="634"/>
      <c r="AI258" s="634"/>
      <c r="AJ258" s="634"/>
    </row>
    <row r="259" spans="1:36">
      <c r="A259" s="634"/>
      <c r="B259" s="634"/>
      <c r="C259" s="634"/>
      <c r="D259" s="634"/>
      <c r="E259" s="634"/>
      <c r="F259" s="634"/>
      <c r="G259" s="634"/>
      <c r="H259" s="634"/>
      <c r="I259" s="634"/>
      <c r="J259" s="634"/>
      <c r="K259" s="634"/>
      <c r="L259" s="634"/>
      <c r="M259" s="634"/>
      <c r="N259" s="634"/>
      <c r="O259" s="634"/>
      <c r="P259" s="634"/>
      <c r="Q259" s="634"/>
      <c r="R259" s="634"/>
      <c r="S259" s="634"/>
      <c r="T259" s="634"/>
      <c r="U259" s="634"/>
      <c r="V259" s="634"/>
      <c r="W259" s="634"/>
      <c r="X259" s="634"/>
      <c r="Y259" s="634"/>
      <c r="Z259" s="634"/>
      <c r="AA259" s="634"/>
      <c r="AB259" s="634"/>
      <c r="AC259" s="634"/>
      <c r="AD259" s="634"/>
      <c r="AE259" s="634"/>
      <c r="AF259" s="634"/>
      <c r="AG259" s="634"/>
      <c r="AH259" s="634"/>
      <c r="AI259" s="634"/>
      <c r="AJ259" s="634"/>
    </row>
    <row r="260" spans="1:36">
      <c r="A260" s="634"/>
      <c r="B260" s="634"/>
      <c r="C260" s="634"/>
      <c r="D260" s="634"/>
      <c r="E260" s="634"/>
      <c r="F260" s="634"/>
      <c r="G260" s="634"/>
      <c r="H260" s="634"/>
      <c r="I260" s="634"/>
      <c r="J260" s="634"/>
      <c r="K260" s="634"/>
      <c r="L260" s="634"/>
      <c r="M260" s="634"/>
      <c r="N260" s="634"/>
      <c r="O260" s="634"/>
      <c r="P260" s="634"/>
      <c r="Q260" s="634"/>
      <c r="R260" s="634"/>
      <c r="S260" s="634"/>
      <c r="T260" s="634"/>
      <c r="U260" s="634"/>
      <c r="V260" s="634"/>
      <c r="W260" s="634"/>
      <c r="X260" s="634"/>
      <c r="Y260" s="634"/>
      <c r="Z260" s="634"/>
      <c r="AA260" s="634"/>
      <c r="AB260" s="634"/>
      <c r="AC260" s="634"/>
      <c r="AD260" s="634"/>
      <c r="AE260" s="634"/>
      <c r="AF260" s="634"/>
      <c r="AG260" s="634"/>
      <c r="AH260" s="634"/>
      <c r="AI260" s="634"/>
      <c r="AJ260" s="634"/>
    </row>
    <row r="261" spans="1:36">
      <c r="A261" s="634"/>
      <c r="B261" s="634"/>
      <c r="C261" s="634"/>
      <c r="D261" s="634"/>
      <c r="E261" s="634"/>
      <c r="F261" s="634"/>
      <c r="G261" s="634"/>
      <c r="H261" s="634"/>
      <c r="I261" s="634"/>
      <c r="J261" s="634"/>
      <c r="K261" s="634"/>
      <c r="L261" s="634"/>
      <c r="M261" s="634"/>
      <c r="N261" s="634"/>
      <c r="O261" s="634"/>
      <c r="P261" s="634"/>
      <c r="Q261" s="634"/>
      <c r="R261" s="634"/>
      <c r="S261" s="634"/>
      <c r="T261" s="634"/>
      <c r="U261" s="634"/>
      <c r="V261" s="634"/>
      <c r="W261" s="634"/>
      <c r="X261" s="634"/>
      <c r="Y261" s="634"/>
      <c r="Z261" s="634"/>
      <c r="AA261" s="634"/>
      <c r="AB261" s="634"/>
      <c r="AC261" s="634"/>
      <c r="AD261" s="634"/>
      <c r="AE261" s="634"/>
      <c r="AF261" s="634"/>
      <c r="AG261" s="634"/>
      <c r="AH261" s="634"/>
      <c r="AI261" s="634"/>
      <c r="AJ261" s="634"/>
    </row>
    <row r="262" spans="1:36">
      <c r="A262" s="634"/>
      <c r="B262" s="634"/>
      <c r="C262" s="634"/>
      <c r="D262" s="634"/>
      <c r="E262" s="634"/>
      <c r="F262" s="634"/>
      <c r="G262" s="634"/>
      <c r="H262" s="634"/>
      <c r="I262" s="634"/>
      <c r="J262" s="634"/>
      <c r="K262" s="634"/>
      <c r="L262" s="634"/>
      <c r="M262" s="634"/>
      <c r="N262" s="634"/>
      <c r="O262" s="634"/>
      <c r="P262" s="634"/>
      <c r="Q262" s="634"/>
      <c r="R262" s="634"/>
      <c r="S262" s="634"/>
      <c r="T262" s="634"/>
      <c r="U262" s="634"/>
      <c r="V262" s="634"/>
      <c r="W262" s="634"/>
      <c r="X262" s="634"/>
      <c r="Y262" s="634"/>
      <c r="Z262" s="634"/>
      <c r="AA262" s="634"/>
      <c r="AB262" s="634"/>
      <c r="AC262" s="634"/>
      <c r="AD262" s="634"/>
      <c r="AE262" s="634"/>
      <c r="AF262" s="634"/>
      <c r="AG262" s="634"/>
      <c r="AH262" s="634"/>
      <c r="AI262" s="634"/>
      <c r="AJ262" s="634"/>
    </row>
    <row r="263" spans="1:36">
      <c r="A263" s="634"/>
      <c r="B263" s="634"/>
      <c r="C263" s="634"/>
      <c r="D263" s="634"/>
      <c r="E263" s="634"/>
      <c r="F263" s="634"/>
      <c r="G263" s="634"/>
      <c r="H263" s="634"/>
      <c r="I263" s="634"/>
      <c r="J263" s="634"/>
      <c r="K263" s="634"/>
      <c r="L263" s="634"/>
      <c r="M263" s="634"/>
      <c r="N263" s="634"/>
      <c r="O263" s="634"/>
      <c r="P263" s="634"/>
      <c r="Q263" s="634"/>
      <c r="R263" s="634"/>
      <c r="S263" s="634"/>
      <c r="T263" s="634"/>
      <c r="U263" s="634"/>
      <c r="V263" s="634"/>
      <c r="W263" s="634"/>
      <c r="X263" s="634"/>
      <c r="Y263" s="634"/>
      <c r="Z263" s="634"/>
      <c r="AA263" s="634"/>
      <c r="AB263" s="634"/>
      <c r="AC263" s="634"/>
      <c r="AD263" s="634"/>
      <c r="AE263" s="634"/>
      <c r="AF263" s="634"/>
      <c r="AG263" s="634"/>
      <c r="AH263" s="634"/>
      <c r="AI263" s="634"/>
      <c r="AJ263" s="634"/>
    </row>
    <row r="264" spans="1:36">
      <c r="A264" s="634"/>
      <c r="B264" s="634"/>
      <c r="C264" s="634"/>
      <c r="D264" s="634"/>
      <c r="E264" s="634"/>
      <c r="F264" s="634"/>
      <c r="G264" s="634"/>
      <c r="H264" s="634"/>
      <c r="I264" s="634"/>
      <c r="J264" s="634"/>
      <c r="K264" s="634"/>
      <c r="L264" s="634"/>
      <c r="M264" s="634"/>
      <c r="N264" s="634"/>
      <c r="O264" s="634"/>
      <c r="P264" s="634"/>
      <c r="Q264" s="634"/>
      <c r="R264" s="634"/>
      <c r="S264" s="634"/>
      <c r="T264" s="634"/>
      <c r="U264" s="634"/>
      <c r="V264" s="634"/>
      <c r="W264" s="634"/>
      <c r="X264" s="634"/>
      <c r="Y264" s="634"/>
      <c r="Z264" s="634"/>
      <c r="AA264" s="634"/>
      <c r="AB264" s="634"/>
      <c r="AC264" s="634"/>
      <c r="AD264" s="634"/>
      <c r="AE264" s="634"/>
      <c r="AF264" s="634"/>
      <c r="AG264" s="634"/>
      <c r="AH264" s="634"/>
      <c r="AI264" s="634"/>
      <c r="AJ264" s="634"/>
    </row>
    <row r="265" spans="1:36">
      <c r="A265" s="634"/>
      <c r="B265" s="634"/>
      <c r="C265" s="634"/>
      <c r="D265" s="634"/>
      <c r="E265" s="634"/>
      <c r="F265" s="634"/>
      <c r="G265" s="634"/>
      <c r="H265" s="634"/>
      <c r="I265" s="634"/>
      <c r="J265" s="634"/>
      <c r="K265" s="634"/>
      <c r="L265" s="634"/>
      <c r="M265" s="634"/>
      <c r="N265" s="634"/>
      <c r="O265" s="634"/>
      <c r="P265" s="634"/>
      <c r="Q265" s="634"/>
      <c r="R265" s="634"/>
      <c r="S265" s="634"/>
      <c r="T265" s="634"/>
      <c r="U265" s="634"/>
      <c r="V265" s="634"/>
      <c r="W265" s="634"/>
      <c r="X265" s="634"/>
      <c r="Y265" s="634"/>
      <c r="Z265" s="634"/>
      <c r="AA265" s="634"/>
      <c r="AB265" s="634"/>
      <c r="AC265" s="634"/>
      <c r="AD265" s="634"/>
      <c r="AE265" s="634"/>
      <c r="AF265" s="634"/>
      <c r="AG265" s="634"/>
      <c r="AH265" s="634"/>
      <c r="AI265" s="634"/>
      <c r="AJ265" s="634"/>
    </row>
    <row r="266" spans="1:36">
      <c r="A266" s="631"/>
      <c r="B266" s="634"/>
      <c r="C266" s="631"/>
      <c r="D266" s="631"/>
      <c r="E266" s="631"/>
      <c r="F266" s="631"/>
      <c r="G266" s="631"/>
      <c r="H266" s="631"/>
      <c r="I266" s="631"/>
      <c r="J266" s="631"/>
      <c r="K266" s="631"/>
      <c r="L266" s="631"/>
      <c r="M266" s="631"/>
      <c r="N266" s="631"/>
      <c r="O266" s="631"/>
      <c r="P266" s="631"/>
      <c r="Q266" s="631"/>
      <c r="R266" s="631"/>
      <c r="S266" s="631"/>
      <c r="T266" s="631"/>
      <c r="U266" s="631"/>
      <c r="V266" s="631"/>
      <c r="W266" s="631"/>
      <c r="X266" s="631"/>
      <c r="Y266" s="631"/>
      <c r="Z266" s="631"/>
      <c r="AA266" s="631"/>
      <c r="AB266" s="631"/>
      <c r="AC266" s="631"/>
      <c r="AD266" s="631"/>
      <c r="AE266" s="631"/>
      <c r="AF266" s="631"/>
      <c r="AG266" s="631"/>
      <c r="AH266" s="631"/>
      <c r="AI266" s="631"/>
      <c r="AJ266" s="631"/>
    </row>
    <row r="267" spans="1:36">
      <c r="A267" s="631"/>
      <c r="B267" s="631"/>
      <c r="C267" s="631"/>
      <c r="D267" s="631"/>
      <c r="E267" s="631"/>
      <c r="F267" s="631"/>
      <c r="G267" s="631"/>
      <c r="H267" s="631"/>
      <c r="I267" s="631"/>
      <c r="J267" s="631"/>
      <c r="K267" s="631"/>
      <c r="L267" s="631"/>
      <c r="M267" s="631"/>
      <c r="N267" s="631"/>
      <c r="O267" s="631"/>
      <c r="P267" s="631"/>
      <c r="Q267" s="631"/>
      <c r="R267" s="631"/>
      <c r="S267" s="631"/>
      <c r="T267" s="631"/>
      <c r="U267" s="631"/>
      <c r="V267" s="631"/>
      <c r="W267" s="631"/>
      <c r="X267" s="631"/>
      <c r="Y267" s="631"/>
      <c r="Z267" s="631"/>
      <c r="AA267" s="631"/>
      <c r="AB267" s="631"/>
      <c r="AC267" s="631"/>
      <c r="AD267" s="631"/>
      <c r="AE267" s="631"/>
      <c r="AF267" s="631"/>
      <c r="AG267" s="631"/>
      <c r="AH267" s="631"/>
      <c r="AI267" s="631"/>
      <c r="AJ267" s="631"/>
    </row>
    <row r="268" spans="1:36">
      <c r="B268" s="631"/>
    </row>
  </sheetData>
  <sheetProtection algorithmName="SHA-512" hashValue="USEcA++EXMrKTmJKpKv4RwU7LjD72xycLyzum3JY3Qtp6We+U9W0mGhtIvTlyaOwKKodUVh9ZqkJSPM9Ki95mA==" saltValue="KN87LTHs7zRX+hZfxlEMNQ==" spinCount="100000" sheet="1" scenarios="1" formatCells="0" formatColumns="0" formatRows="0" insertColumns="0" insertRows="0" autoFilter="0"/>
  <mergeCells count="291">
    <mergeCell ref="AM119:AT119"/>
    <mergeCell ref="AM120:AT120"/>
    <mergeCell ref="AM138:AT138"/>
    <mergeCell ref="AM140:AT140"/>
    <mergeCell ref="AL136:AL137"/>
    <mergeCell ref="AM136:AT137"/>
    <mergeCell ref="AM145:AT145"/>
    <mergeCell ref="AM181:AT181"/>
    <mergeCell ref="AM183:AT183"/>
    <mergeCell ref="AM169:AT170"/>
    <mergeCell ref="AL169:AL170"/>
    <mergeCell ref="AM83:BC83"/>
    <mergeCell ref="AM84:BC84"/>
    <mergeCell ref="AM93:AT93"/>
    <mergeCell ref="AI35:AJ35"/>
    <mergeCell ref="AJ68:AJ70"/>
    <mergeCell ref="B62:J73"/>
    <mergeCell ref="M71:M73"/>
    <mergeCell ref="N73:P73"/>
    <mergeCell ref="Q71:Q73"/>
    <mergeCell ref="R71:R73"/>
    <mergeCell ref="S71:S73"/>
    <mergeCell ref="T73:V73"/>
    <mergeCell ref="W71:W73"/>
    <mergeCell ref="X71:X73"/>
    <mergeCell ref="Y71:Y73"/>
    <mergeCell ref="Z73:AB73"/>
    <mergeCell ref="AC71:AC73"/>
    <mergeCell ref="AD71:AD73"/>
    <mergeCell ref="AE71:AE73"/>
    <mergeCell ref="AF73:AH73"/>
    <mergeCell ref="AI71:AI73"/>
    <mergeCell ref="AB56:AH56"/>
    <mergeCell ref="B87:AJ87"/>
    <mergeCell ref="B45:K45"/>
    <mergeCell ref="G15:J15"/>
    <mergeCell ref="N26:AJ27"/>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B32:B34"/>
    <mergeCell ref="AB35:AH35"/>
    <mergeCell ref="Z190:AH190"/>
    <mergeCell ref="A9:F9"/>
    <mergeCell ref="A14:F14"/>
    <mergeCell ref="A169:D175"/>
    <mergeCell ref="A180:D181"/>
    <mergeCell ref="A182:D183"/>
    <mergeCell ref="F170:AJ170"/>
    <mergeCell ref="F160:AI160"/>
    <mergeCell ref="F161:AI161"/>
    <mergeCell ref="F163:AI163"/>
    <mergeCell ref="F166:AI166"/>
    <mergeCell ref="B145:B147"/>
    <mergeCell ref="A160:D168"/>
    <mergeCell ref="A155:D159"/>
    <mergeCell ref="AH80:AI80"/>
    <mergeCell ref="F174:AI174"/>
    <mergeCell ref="F167:AI167"/>
    <mergeCell ref="V80:W80"/>
    <mergeCell ref="F182:T182"/>
    <mergeCell ref="B186:Y186"/>
    <mergeCell ref="Z188:AH188"/>
    <mergeCell ref="V109:AI109"/>
    <mergeCell ref="AB55:AH55"/>
    <mergeCell ref="Y68:AC68"/>
    <mergeCell ref="Z193:AH193"/>
    <mergeCell ref="C196:AJ196"/>
    <mergeCell ref="C192:Y192"/>
    <mergeCell ref="A135:A140"/>
    <mergeCell ref="Q115:R115"/>
    <mergeCell ref="E119:AJ119"/>
    <mergeCell ref="Z192:AH192"/>
    <mergeCell ref="C191:Y191"/>
    <mergeCell ref="Z186:AH186"/>
    <mergeCell ref="F175:AI175"/>
    <mergeCell ref="F171:AI171"/>
    <mergeCell ref="F162:AJ162"/>
    <mergeCell ref="L115:M115"/>
    <mergeCell ref="N115:O115"/>
    <mergeCell ref="F155:AJ155"/>
    <mergeCell ref="F156:AI156"/>
    <mergeCell ref="F164:AI164"/>
    <mergeCell ref="E120:AJ120"/>
    <mergeCell ref="C135:AJ135"/>
    <mergeCell ref="Z191:AH191"/>
    <mergeCell ref="A152:AJ152"/>
    <mergeCell ref="A108:D115"/>
    <mergeCell ref="M136:AJ137"/>
    <mergeCell ref="F165:AI165"/>
    <mergeCell ref="N202:P202"/>
    <mergeCell ref="Q202:R202"/>
    <mergeCell ref="S202:W202"/>
    <mergeCell ref="X202:Y202"/>
    <mergeCell ref="Z202:AH202"/>
    <mergeCell ref="AI202:AJ202"/>
    <mergeCell ref="B199:AI199"/>
    <mergeCell ref="D201:E201"/>
    <mergeCell ref="G201:H201"/>
    <mergeCell ref="J201:K201"/>
    <mergeCell ref="N201:P201"/>
    <mergeCell ref="Q201:AJ201"/>
    <mergeCell ref="Z187:AH187"/>
    <mergeCell ref="Z189:AH189"/>
    <mergeCell ref="F168:AI168"/>
    <mergeCell ref="Y66:AC66"/>
    <mergeCell ref="S69:W69"/>
    <mergeCell ref="Y69:AC69"/>
    <mergeCell ref="AE69:AI69"/>
    <mergeCell ref="S70:W70"/>
    <mergeCell ref="X68:X70"/>
    <mergeCell ref="Y70:AC70"/>
    <mergeCell ref="AD68:AD70"/>
    <mergeCell ref="AE70:AI70"/>
    <mergeCell ref="P80:Q80"/>
    <mergeCell ref="V95:AI95"/>
    <mergeCell ref="Z72:AB72"/>
    <mergeCell ref="AF72:AH72"/>
    <mergeCell ref="B88:AJ88"/>
    <mergeCell ref="P106:AJ106"/>
    <mergeCell ref="O100:P100"/>
    <mergeCell ref="N67:P67"/>
    <mergeCell ref="T72:V72"/>
    <mergeCell ref="AJ71:AJ73"/>
    <mergeCell ref="R100:S100"/>
    <mergeCell ref="X74:Y74"/>
    <mergeCell ref="Y1:AB1"/>
    <mergeCell ref="AC1:AJ1"/>
    <mergeCell ref="AD4:AE4"/>
    <mergeCell ref="AI29:AJ29"/>
    <mergeCell ref="H10:L10"/>
    <mergeCell ref="AB29:AH29"/>
    <mergeCell ref="D28:E28"/>
    <mergeCell ref="AB28:AH28"/>
    <mergeCell ref="AI28:AJ2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B46:K46"/>
    <mergeCell ref="AE62:AJ63"/>
    <mergeCell ref="S68:W68"/>
    <mergeCell ref="N71:P71"/>
    <mergeCell ref="T67:V67"/>
    <mergeCell ref="Z67:AB67"/>
    <mergeCell ref="S64:W64"/>
    <mergeCell ref="Y64:AC64"/>
    <mergeCell ref="AE61:AI61"/>
    <mergeCell ref="AE58:AI58"/>
    <mergeCell ref="Z71:AB71"/>
    <mergeCell ref="AF71:AH71"/>
    <mergeCell ref="N63:P63"/>
    <mergeCell ref="AE66:AI66"/>
    <mergeCell ref="T65:V65"/>
    <mergeCell ref="S57:X57"/>
    <mergeCell ref="D49:E49"/>
    <mergeCell ref="AB49:AH49"/>
    <mergeCell ref="AB54:AH54"/>
    <mergeCell ref="AI49:AJ49"/>
    <mergeCell ref="B48:K48"/>
    <mergeCell ref="B47:K47"/>
    <mergeCell ref="AE68:AI68"/>
    <mergeCell ref="T63:V63"/>
    <mergeCell ref="B52:AA52"/>
    <mergeCell ref="B58:R58"/>
    <mergeCell ref="AB52:AH52"/>
    <mergeCell ref="AI52:AJ52"/>
    <mergeCell ref="Y61:AC61"/>
    <mergeCell ref="AE60:AI60"/>
    <mergeCell ref="AI31:AJ31"/>
    <mergeCell ref="B85:AJ85"/>
    <mergeCell ref="AI50:AJ50"/>
    <mergeCell ref="B84:AJ84"/>
    <mergeCell ref="B41:AJ41"/>
    <mergeCell ref="AI33:AJ33"/>
    <mergeCell ref="AB33:AH33"/>
    <mergeCell ref="AI54:AJ54"/>
    <mergeCell ref="AB53:AH53"/>
    <mergeCell ref="AI53:AJ53"/>
    <mergeCell ref="AB51:AH51"/>
    <mergeCell ref="AI51:AJ51"/>
    <mergeCell ref="M46:AJ47"/>
    <mergeCell ref="AB50:AH50"/>
    <mergeCell ref="AI55:AJ55"/>
    <mergeCell ref="S61:W61"/>
    <mergeCell ref="Y60:AC60"/>
    <mergeCell ref="Z65:AB65"/>
    <mergeCell ref="T71:V71"/>
    <mergeCell ref="AI56:AJ56"/>
    <mergeCell ref="Y57:AD57"/>
    <mergeCell ref="AE57:AJ57"/>
    <mergeCell ref="Y58:AC58"/>
    <mergeCell ref="S58:W58"/>
    <mergeCell ref="AE64:AJ65"/>
    <mergeCell ref="S60:W60"/>
    <mergeCell ref="F158:AI158"/>
    <mergeCell ref="N72:P72"/>
    <mergeCell ref="N65:P65"/>
    <mergeCell ref="Y62:AD63"/>
    <mergeCell ref="S62:W62"/>
    <mergeCell ref="Y59:AC59"/>
    <mergeCell ref="AE59:AI59"/>
    <mergeCell ref="S59:W59"/>
    <mergeCell ref="AF67:AH67"/>
    <mergeCell ref="S66:W66"/>
    <mergeCell ref="F159:AI159"/>
    <mergeCell ref="F157:AI157"/>
    <mergeCell ref="C145:J147"/>
    <mergeCell ref="A105:D106"/>
    <mergeCell ref="A104:D104"/>
    <mergeCell ref="A94:D100"/>
    <mergeCell ref="AC74:AD74"/>
    <mergeCell ref="B86:AJ86"/>
    <mergeCell ref="B83:AJ83"/>
    <mergeCell ref="E111:AJ111"/>
    <mergeCell ref="A107:D107"/>
    <mergeCell ref="AM105:AT105"/>
    <mergeCell ref="AM39:BC39"/>
    <mergeCell ref="H183:X183"/>
    <mergeCell ref="A154:D154"/>
    <mergeCell ref="M145:AJ145"/>
    <mergeCell ref="M146:AJ146"/>
    <mergeCell ref="M147:AJ147"/>
    <mergeCell ref="A149:AJ149"/>
    <mergeCell ref="M138:AJ138"/>
    <mergeCell ref="L139:L140"/>
    <mergeCell ref="M140:AJ140"/>
    <mergeCell ref="E154:AJ154"/>
    <mergeCell ref="A144:A147"/>
    <mergeCell ref="C144:AJ144"/>
    <mergeCell ref="B136:B140"/>
    <mergeCell ref="C136:J140"/>
    <mergeCell ref="K136:K137"/>
    <mergeCell ref="L136:L138"/>
    <mergeCell ref="F172:AI172"/>
    <mergeCell ref="F173:AI173"/>
    <mergeCell ref="F169:AI169"/>
    <mergeCell ref="F181:L181"/>
    <mergeCell ref="A58:A66"/>
    <mergeCell ref="A93:D93"/>
    <mergeCell ref="N1:U2"/>
    <mergeCell ref="S80:T80"/>
    <mergeCell ref="D78:AI78"/>
    <mergeCell ref="F79:AI79"/>
    <mergeCell ref="E104:AJ104"/>
    <mergeCell ref="AM111:AT111"/>
    <mergeCell ref="AM115:AT115"/>
    <mergeCell ref="AM155:AT155"/>
    <mergeCell ref="AL160:AL161"/>
    <mergeCell ref="AM160:AT161"/>
    <mergeCell ref="AM95:AT95"/>
    <mergeCell ref="AM96:AT96"/>
    <mergeCell ref="AM97:AT97"/>
    <mergeCell ref="AM100:AT100"/>
    <mergeCell ref="AM104:AT104"/>
    <mergeCell ref="AM106:AT106"/>
    <mergeCell ref="AM107:AT107"/>
    <mergeCell ref="AM109:AT109"/>
    <mergeCell ref="L100:N100"/>
    <mergeCell ref="A120:D120"/>
    <mergeCell ref="A119:D119"/>
    <mergeCell ref="E97:AJ97"/>
    <mergeCell ref="Z80:AA80"/>
    <mergeCell ref="AC80:AD80"/>
  </mergeCells>
  <phoneticPr fontId="8"/>
  <conditionalFormatting sqref="AB29:AH29">
    <cfRule type="expression" dxfId="1" priority="2">
      <formula>$AB$28&gt;$AB$29</formula>
    </cfRule>
  </conditionalFormatting>
  <conditionalFormatting sqref="AB50:AH50">
    <cfRule type="expression" dxfId="0" priority="1">
      <formula>$AB$49&gt;$AB$50</formula>
    </cfRule>
  </conditionalFormatting>
  <dataValidations count="4">
    <dataValidation imeMode="halfAlpha" allowBlank="1" showInputMessage="1" showErrorMessage="1" sqref="AH74 J201:K201 R49 D201:E201 O49 Z49 W74 A15 G201:H201 O89:P89 R89:S89 P57:Q57 Y89:Z89 AB89:AC89"/>
    <dataValidation imeMode="hiragana" allowBlank="1" showInputMessage="1" showErrorMessage="1" sqref="S93:S96 W203 S107:S109 S105"/>
    <dataValidation type="list" allowBlank="1" showInputMessage="1" showErrorMessage="1" sqref="L100:N100">
      <formula1>"平成,令和"</formula1>
    </dataValidation>
    <dataValidation type="custom" showInputMessage="1" showErrorMessage="1" error="自動計算のため、手入力できません！" sqref="G8:AJ9 H10:L10 G11:AJ14 K15:O15 T15:X15 AC15:AJ15 AG36 P36:Q36 S36:T36 Z36:AA36 AC36:AD36 AB31:AH35 S202:W202 Y59:AC61 Z202:AH202 AE59:AI61 S66:W66 S58:W62 N63:P63 T63:V63 N65:P65 S64:W64 T65:V65 Y64:AC64 Z65:AB65 N67:P67 T67:V67 Y66:AC66 Z67:AB67 AE66:AI66 AF67:AH67 S68:W70 Y68:AC70 AE68:AI70 N71:P73 T71:V73 Z71:AB73 AF71:AH73 P80:Q80 S80:T80 Z80:AA80 AC80:AD80 AG80 Q201:AJ201 AB28:AH29 AB49:AH55">
      <formula1>L12&lt;&gt;""</formula1>
    </dataValidation>
  </dataValidations>
  <pageMargins left="0.62992125984251968" right="0.15748031496062992" top="0.62992125984251968" bottom="0.23622047244094491" header="0.51181102362204722" footer="0.35433070866141736"/>
  <pageSetup paperSize="9" scale="91" orientation="portrait" r:id="rId1"/>
  <headerFooter alignWithMargins="0"/>
  <rowBreaks count="5" manualBreakCount="5">
    <brk id="43" max="34" man="1"/>
    <brk id="89" max="34" man="1"/>
    <brk id="121" max="34" man="1"/>
    <brk id="149" max="34" man="1"/>
    <brk id="20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154</xdr:row>
                    <xdr:rowOff>0</xdr:rowOff>
                  </from>
                  <to>
                    <xdr:col>5</xdr:col>
                    <xdr:colOff>19050</xdr:colOff>
                    <xdr:row>154</xdr:row>
                    <xdr:rowOff>323850</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157</xdr:row>
                    <xdr:rowOff>171450</xdr:rowOff>
                  </from>
                  <to>
                    <xdr:col>5</xdr:col>
                    <xdr:colOff>19050</xdr:colOff>
                    <xdr:row>159</xdr:row>
                    <xdr:rowOff>19050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154</xdr:row>
                    <xdr:rowOff>438150</xdr:rowOff>
                  </from>
                  <to>
                    <xdr:col>5</xdr:col>
                    <xdr:colOff>19050</xdr:colOff>
                    <xdr:row>156</xdr:row>
                    <xdr:rowOff>28575</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155</xdr:row>
                    <xdr:rowOff>133350</xdr:rowOff>
                  </from>
                  <to>
                    <xdr:col>5</xdr:col>
                    <xdr:colOff>19050</xdr:colOff>
                    <xdr:row>157</xdr:row>
                    <xdr:rowOff>9525</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156</xdr:row>
                    <xdr:rowOff>152400</xdr:rowOff>
                  </from>
                  <to>
                    <xdr:col>5</xdr:col>
                    <xdr:colOff>19050</xdr:colOff>
                    <xdr:row>158</xdr:row>
                    <xdr:rowOff>9525</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165</xdr:row>
                    <xdr:rowOff>161925</xdr:rowOff>
                  </from>
                  <to>
                    <xdr:col>4</xdr:col>
                    <xdr:colOff>171450</xdr:colOff>
                    <xdr:row>167</xdr:row>
                    <xdr:rowOff>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158</xdr:row>
                    <xdr:rowOff>161925</xdr:rowOff>
                  </from>
                  <to>
                    <xdr:col>4</xdr:col>
                    <xdr:colOff>171450</xdr:colOff>
                    <xdr:row>160</xdr:row>
                    <xdr:rowOff>19050</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160</xdr:row>
                    <xdr:rowOff>19050</xdr:rowOff>
                  </from>
                  <to>
                    <xdr:col>4</xdr:col>
                    <xdr:colOff>171450</xdr:colOff>
                    <xdr:row>160</xdr:row>
                    <xdr:rowOff>161925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160</xdr:row>
                    <xdr:rowOff>142875</xdr:rowOff>
                  </from>
                  <to>
                    <xdr:col>4</xdr:col>
                    <xdr:colOff>171450</xdr:colOff>
                    <xdr:row>161</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161</xdr:row>
                    <xdr:rowOff>447675</xdr:rowOff>
                  </from>
                  <to>
                    <xdr:col>4</xdr:col>
                    <xdr:colOff>171450</xdr:colOff>
                    <xdr:row>162</xdr:row>
                    <xdr:rowOff>161925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162</xdr:row>
                    <xdr:rowOff>152400</xdr:rowOff>
                  </from>
                  <to>
                    <xdr:col>4</xdr:col>
                    <xdr:colOff>171450</xdr:colOff>
                    <xdr:row>163</xdr:row>
                    <xdr:rowOff>161925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164</xdr:row>
                    <xdr:rowOff>9525</xdr:rowOff>
                  </from>
                  <to>
                    <xdr:col>4</xdr:col>
                    <xdr:colOff>171450</xdr:colOff>
                    <xdr:row>164</xdr:row>
                    <xdr:rowOff>171450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165</xdr:row>
                    <xdr:rowOff>19050</xdr:rowOff>
                  </from>
                  <to>
                    <xdr:col>4</xdr:col>
                    <xdr:colOff>171450</xdr:colOff>
                    <xdr:row>165</xdr:row>
                    <xdr:rowOff>152400</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166</xdr:row>
                    <xdr:rowOff>161925</xdr:rowOff>
                  </from>
                  <to>
                    <xdr:col>4</xdr:col>
                    <xdr:colOff>171450</xdr:colOff>
                    <xdr:row>167</xdr:row>
                    <xdr:rowOff>161925</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171</xdr:row>
                    <xdr:rowOff>9525</xdr:rowOff>
                  </from>
                  <to>
                    <xdr:col>4</xdr:col>
                    <xdr:colOff>200025</xdr:colOff>
                    <xdr:row>171</xdr:row>
                    <xdr:rowOff>152400</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168</xdr:row>
                    <xdr:rowOff>0</xdr:rowOff>
                  </from>
                  <to>
                    <xdr:col>5</xdr:col>
                    <xdr:colOff>0</xdr:colOff>
                    <xdr:row>169</xdr:row>
                    <xdr:rowOff>0</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169</xdr:row>
                    <xdr:rowOff>9525</xdr:rowOff>
                  </from>
                  <to>
                    <xdr:col>4</xdr:col>
                    <xdr:colOff>200025</xdr:colOff>
                    <xdr:row>169</xdr:row>
                    <xdr:rowOff>266700</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170</xdr:row>
                    <xdr:rowOff>9525</xdr:rowOff>
                  </from>
                  <to>
                    <xdr:col>4</xdr:col>
                    <xdr:colOff>200025</xdr:colOff>
                    <xdr:row>170</xdr:row>
                    <xdr:rowOff>152400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172</xdr:row>
                    <xdr:rowOff>19050</xdr:rowOff>
                  </from>
                  <to>
                    <xdr:col>4</xdr:col>
                    <xdr:colOff>200025</xdr:colOff>
                    <xdr:row>173</xdr:row>
                    <xdr:rowOff>9525</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174</xdr:row>
                    <xdr:rowOff>9525</xdr:rowOff>
                  </from>
                  <to>
                    <xdr:col>4</xdr:col>
                    <xdr:colOff>200025</xdr:colOff>
                    <xdr:row>174</xdr:row>
                    <xdr:rowOff>142875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173</xdr:row>
                    <xdr:rowOff>0</xdr:rowOff>
                  </from>
                  <to>
                    <xdr:col>4</xdr:col>
                    <xdr:colOff>200025</xdr:colOff>
                    <xdr:row>173</xdr:row>
                    <xdr:rowOff>161925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179</xdr:row>
                    <xdr:rowOff>47625</xdr:rowOff>
                  </from>
                  <to>
                    <xdr:col>5</xdr:col>
                    <xdr:colOff>19050</xdr:colOff>
                    <xdr:row>179</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180</xdr:row>
                    <xdr:rowOff>38100</xdr:rowOff>
                  </from>
                  <to>
                    <xdr:col>5</xdr:col>
                    <xdr:colOff>19050</xdr:colOff>
                    <xdr:row>180</xdr:row>
                    <xdr:rowOff>152400</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180</xdr:row>
                    <xdr:rowOff>171450</xdr:rowOff>
                  </from>
                  <to>
                    <xdr:col>5</xdr:col>
                    <xdr:colOff>0</xdr:colOff>
                    <xdr:row>182</xdr:row>
                    <xdr:rowOff>38100</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181</xdr:row>
                    <xdr:rowOff>152400</xdr:rowOff>
                  </from>
                  <to>
                    <xdr:col>5</xdr:col>
                    <xdr:colOff>38100</xdr:colOff>
                    <xdr:row>183</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179</xdr:row>
                    <xdr:rowOff>28575</xdr:rowOff>
                  </from>
                  <to>
                    <xdr:col>19</xdr:col>
                    <xdr:colOff>38100</xdr:colOff>
                    <xdr:row>179</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93</xdr:row>
                    <xdr:rowOff>228600</xdr:rowOff>
                  </from>
                  <to>
                    <xdr:col>5</xdr:col>
                    <xdr:colOff>38100</xdr:colOff>
                    <xdr:row>95</xdr:row>
                    <xdr:rowOff>0</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91</xdr:row>
                    <xdr:rowOff>219075</xdr:rowOff>
                  </from>
                  <to>
                    <xdr:col>5</xdr:col>
                    <xdr:colOff>38100</xdr:colOff>
                    <xdr:row>93</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91</xdr:row>
                    <xdr:rowOff>219075</xdr:rowOff>
                  </from>
                  <to>
                    <xdr:col>9</xdr:col>
                    <xdr:colOff>38100</xdr:colOff>
                    <xdr:row>93</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91</xdr:row>
                    <xdr:rowOff>219075</xdr:rowOff>
                  </from>
                  <to>
                    <xdr:col>15</xdr:col>
                    <xdr:colOff>38100</xdr:colOff>
                    <xdr:row>93</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91</xdr:row>
                    <xdr:rowOff>219075</xdr:rowOff>
                  </from>
                  <to>
                    <xdr:col>22</xdr:col>
                    <xdr:colOff>38100</xdr:colOff>
                    <xdr:row>93</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91</xdr:row>
                    <xdr:rowOff>219075</xdr:rowOff>
                  </from>
                  <to>
                    <xdr:col>26</xdr:col>
                    <xdr:colOff>38100</xdr:colOff>
                    <xdr:row>93</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94</xdr:row>
                    <xdr:rowOff>0</xdr:rowOff>
                  </from>
                  <to>
                    <xdr:col>11</xdr:col>
                    <xdr:colOff>38100</xdr:colOff>
                    <xdr:row>95</xdr:row>
                    <xdr:rowOff>0</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94</xdr:row>
                    <xdr:rowOff>0</xdr:rowOff>
                  </from>
                  <to>
                    <xdr:col>18</xdr:col>
                    <xdr:colOff>19050</xdr:colOff>
                    <xdr:row>95</xdr:row>
                    <xdr:rowOff>0</xdr:rowOff>
                  </to>
                </anchor>
              </controlPr>
            </control>
          </mc:Choice>
        </mc:AlternateContent>
        <mc:AlternateContent xmlns:mc="http://schemas.openxmlformats.org/markup-compatibility/2006">
          <mc:Choice Requires="x14">
            <control shapeId="75925" r:id="rId40" name="Check Box 149">
              <controlPr defaultSize="0" autoFill="0" autoLine="0" autoPict="0">
                <anchor moveWithCells="1">
                  <from>
                    <xdr:col>4</xdr:col>
                    <xdr:colOff>0</xdr:colOff>
                    <xdr:row>103</xdr:row>
                    <xdr:rowOff>942975</xdr:rowOff>
                  </from>
                  <to>
                    <xdr:col>5</xdr:col>
                    <xdr:colOff>38100</xdr:colOff>
                    <xdr:row>105</xdr:row>
                    <xdr:rowOff>0</xdr:rowOff>
                  </to>
                </anchor>
              </controlPr>
            </control>
          </mc:Choice>
        </mc:AlternateContent>
        <mc:AlternateContent xmlns:mc="http://schemas.openxmlformats.org/markup-compatibility/2006">
          <mc:Choice Requires="x14">
            <control shapeId="75926" r:id="rId41" name="Check Box 150">
              <controlPr defaultSize="0" autoFill="0" autoLine="0" autoPict="0">
                <anchor moveWithCells="1">
                  <from>
                    <xdr:col>12</xdr:col>
                    <xdr:colOff>180975</xdr:colOff>
                    <xdr:row>103</xdr:row>
                    <xdr:rowOff>838200</xdr:rowOff>
                  </from>
                  <to>
                    <xdr:col>14</xdr:col>
                    <xdr:colOff>38100</xdr:colOff>
                    <xdr:row>105</xdr:row>
                    <xdr:rowOff>123825</xdr:rowOff>
                  </to>
                </anchor>
              </controlPr>
            </control>
          </mc:Choice>
        </mc:AlternateContent>
        <mc:AlternateContent xmlns:mc="http://schemas.openxmlformats.org/markup-compatibility/2006">
          <mc:Choice Requires="x14">
            <control shapeId="75927" r:id="rId42" name="Check Box 151">
              <controlPr defaultSize="0" autoFill="0" autoLine="0" autoPict="0">
                <anchor moveWithCells="1">
                  <from>
                    <xdr:col>19</xdr:col>
                    <xdr:colOff>180975</xdr:colOff>
                    <xdr:row>103</xdr:row>
                    <xdr:rowOff>838200</xdr:rowOff>
                  </from>
                  <to>
                    <xdr:col>21</xdr:col>
                    <xdr:colOff>38100</xdr:colOff>
                    <xdr:row>105</xdr:row>
                    <xdr:rowOff>123825</xdr:rowOff>
                  </to>
                </anchor>
              </controlPr>
            </control>
          </mc:Choice>
        </mc:AlternateContent>
        <mc:AlternateContent xmlns:mc="http://schemas.openxmlformats.org/markup-compatibility/2006">
          <mc:Choice Requires="x14">
            <control shapeId="75928" r:id="rId43" name="Check Box 152">
              <controlPr defaultSize="0" autoFill="0" autoLine="0" autoPict="0">
                <anchor moveWithCells="1">
                  <from>
                    <xdr:col>4</xdr:col>
                    <xdr:colOff>0</xdr:colOff>
                    <xdr:row>107</xdr:row>
                    <xdr:rowOff>171450</xdr:rowOff>
                  </from>
                  <to>
                    <xdr:col>5</xdr:col>
                    <xdr:colOff>38100</xdr:colOff>
                    <xdr:row>109</xdr:row>
                    <xdr:rowOff>38100</xdr:rowOff>
                  </to>
                </anchor>
              </controlPr>
            </control>
          </mc:Choice>
        </mc:AlternateContent>
        <mc:AlternateContent xmlns:mc="http://schemas.openxmlformats.org/markup-compatibility/2006">
          <mc:Choice Requires="x14">
            <control shapeId="75930" r:id="rId44" name="Check Box 154">
              <controlPr defaultSize="0" autoFill="0" autoLine="0" autoPict="0">
                <anchor moveWithCells="1">
                  <from>
                    <xdr:col>7</xdr:col>
                    <xdr:colOff>171450</xdr:colOff>
                    <xdr:row>105</xdr:row>
                    <xdr:rowOff>323850</xdr:rowOff>
                  </from>
                  <to>
                    <xdr:col>9</xdr:col>
                    <xdr:colOff>38100</xdr:colOff>
                    <xdr:row>107</xdr:row>
                    <xdr:rowOff>38100</xdr:rowOff>
                  </to>
                </anchor>
              </controlPr>
            </control>
          </mc:Choice>
        </mc:AlternateContent>
        <mc:AlternateContent xmlns:mc="http://schemas.openxmlformats.org/markup-compatibility/2006">
          <mc:Choice Requires="x14">
            <control shapeId="75931" r:id="rId45" name="Check Box 155">
              <controlPr defaultSize="0" autoFill="0" autoLine="0" autoPict="0">
                <anchor moveWithCells="1">
                  <from>
                    <xdr:col>13</xdr:col>
                    <xdr:colOff>171450</xdr:colOff>
                    <xdr:row>105</xdr:row>
                    <xdr:rowOff>323850</xdr:rowOff>
                  </from>
                  <to>
                    <xdr:col>15</xdr:col>
                    <xdr:colOff>38100</xdr:colOff>
                    <xdr:row>107</xdr:row>
                    <xdr:rowOff>38100</xdr:rowOff>
                  </to>
                </anchor>
              </controlPr>
            </control>
          </mc:Choice>
        </mc:AlternateContent>
        <mc:AlternateContent xmlns:mc="http://schemas.openxmlformats.org/markup-compatibility/2006">
          <mc:Choice Requires="x14">
            <control shapeId="75932" r:id="rId46" name="Check Box 156">
              <controlPr defaultSize="0" autoFill="0" autoLine="0" autoPict="0">
                <anchor moveWithCells="1">
                  <from>
                    <xdr:col>20</xdr:col>
                    <xdr:colOff>180975</xdr:colOff>
                    <xdr:row>106</xdr:row>
                    <xdr:rowOff>0</xdr:rowOff>
                  </from>
                  <to>
                    <xdr:col>22</xdr:col>
                    <xdr:colOff>38100</xdr:colOff>
                    <xdr:row>107</xdr:row>
                    <xdr:rowOff>19050</xdr:rowOff>
                  </to>
                </anchor>
              </controlPr>
            </control>
          </mc:Choice>
        </mc:AlternateContent>
        <mc:AlternateContent xmlns:mc="http://schemas.openxmlformats.org/markup-compatibility/2006">
          <mc:Choice Requires="x14">
            <control shapeId="75933" r:id="rId47" name="Check Box 157">
              <controlPr defaultSize="0" autoFill="0" autoLine="0" autoPict="0">
                <anchor moveWithCells="1">
                  <from>
                    <xdr:col>23</xdr:col>
                    <xdr:colOff>180975</xdr:colOff>
                    <xdr:row>106</xdr:row>
                    <xdr:rowOff>0</xdr:rowOff>
                  </from>
                  <to>
                    <xdr:col>25</xdr:col>
                    <xdr:colOff>38100</xdr:colOff>
                    <xdr:row>107</xdr:row>
                    <xdr:rowOff>19050</xdr:rowOff>
                  </to>
                </anchor>
              </controlPr>
            </control>
          </mc:Choice>
        </mc:AlternateContent>
        <mc:AlternateContent xmlns:mc="http://schemas.openxmlformats.org/markup-compatibility/2006">
          <mc:Choice Requires="x14">
            <control shapeId="75934" r:id="rId48" name="Check Box 158">
              <controlPr defaultSize="0" autoFill="0" autoLine="0" autoPict="0">
                <anchor moveWithCells="1">
                  <from>
                    <xdr:col>9</xdr:col>
                    <xdr:colOff>180975</xdr:colOff>
                    <xdr:row>107</xdr:row>
                    <xdr:rowOff>171450</xdr:rowOff>
                  </from>
                  <to>
                    <xdr:col>11</xdr:col>
                    <xdr:colOff>38100</xdr:colOff>
                    <xdr:row>109</xdr:row>
                    <xdr:rowOff>38100</xdr:rowOff>
                  </to>
                </anchor>
              </controlPr>
            </control>
          </mc:Choice>
        </mc:AlternateContent>
        <mc:AlternateContent xmlns:mc="http://schemas.openxmlformats.org/markup-compatibility/2006">
          <mc:Choice Requires="x14">
            <control shapeId="75935" r:id="rId49" name="Check Box 159">
              <controlPr defaultSize="0" autoFill="0" autoLine="0" autoPict="0">
                <anchor moveWithCells="1">
                  <from>
                    <xdr:col>16</xdr:col>
                    <xdr:colOff>171450</xdr:colOff>
                    <xdr:row>107</xdr:row>
                    <xdr:rowOff>171450</xdr:rowOff>
                  </from>
                  <to>
                    <xdr:col>18</xdr:col>
                    <xdr:colOff>38100</xdr:colOff>
                    <xdr:row>109</xdr:row>
                    <xdr:rowOff>38100</xdr:rowOff>
                  </to>
                </anchor>
              </controlPr>
            </control>
          </mc:Choice>
        </mc:AlternateContent>
        <mc:AlternateContent xmlns:mc="http://schemas.openxmlformats.org/markup-compatibility/2006">
          <mc:Choice Requires="x14">
            <control shapeId="75940" r:id="rId50" name="Check Box 164">
              <controlPr defaultSize="0" autoFill="0" autoLine="0" autoPict="0">
                <anchor moveWithCells="1">
                  <from>
                    <xdr:col>3</xdr:col>
                    <xdr:colOff>200025</xdr:colOff>
                    <xdr:row>105</xdr:row>
                    <xdr:rowOff>323850</xdr:rowOff>
                  </from>
                  <to>
                    <xdr:col>5</xdr:col>
                    <xdr:colOff>19050</xdr:colOff>
                    <xdr:row>107</xdr:row>
                    <xdr:rowOff>38100</xdr:rowOff>
                  </to>
                </anchor>
              </controlPr>
            </control>
          </mc:Choice>
        </mc:AlternateContent>
        <mc:AlternateContent xmlns:mc="http://schemas.openxmlformats.org/markup-compatibility/2006">
          <mc:Choice Requires="x14">
            <control shapeId="75943" r:id="rId51" name="Check Box 167">
              <controlPr defaultSize="0" autoFill="0" autoLine="0" autoPict="0">
                <anchor moveWithCells="1">
                  <from>
                    <xdr:col>27</xdr:col>
                    <xdr:colOff>171450</xdr:colOff>
                    <xdr:row>127</xdr:row>
                    <xdr:rowOff>57150</xdr:rowOff>
                  </from>
                  <to>
                    <xdr:col>29</xdr:col>
                    <xdr:colOff>0</xdr:colOff>
                    <xdr:row>129</xdr:row>
                    <xdr:rowOff>38100</xdr:rowOff>
                  </to>
                </anchor>
              </controlPr>
            </control>
          </mc:Choice>
        </mc:AlternateContent>
        <mc:AlternateContent xmlns:mc="http://schemas.openxmlformats.org/markup-compatibility/2006">
          <mc:Choice Requires="x14">
            <control shapeId="75944" r:id="rId52" name="Check Box 168">
              <controlPr defaultSize="0" autoFill="0" autoLine="0" autoPict="0">
                <anchor moveWithCells="1">
                  <from>
                    <xdr:col>9</xdr:col>
                    <xdr:colOff>180975</xdr:colOff>
                    <xdr:row>143</xdr:row>
                    <xdr:rowOff>323850</xdr:rowOff>
                  </from>
                  <to>
                    <xdr:col>11</xdr:col>
                    <xdr:colOff>0</xdr:colOff>
                    <xdr:row>145</xdr:row>
                    <xdr:rowOff>38100</xdr:rowOff>
                  </to>
                </anchor>
              </controlPr>
            </control>
          </mc:Choice>
        </mc:AlternateContent>
        <mc:AlternateContent xmlns:mc="http://schemas.openxmlformats.org/markup-compatibility/2006">
          <mc:Choice Requires="x14">
            <control shapeId="75945" r:id="rId53" name="Check Box 169">
              <controlPr defaultSize="0" autoFill="0" autoLine="0" autoPict="0">
                <anchor moveWithCells="1">
                  <from>
                    <xdr:col>9</xdr:col>
                    <xdr:colOff>180975</xdr:colOff>
                    <xdr:row>145</xdr:row>
                    <xdr:rowOff>85725</xdr:rowOff>
                  </from>
                  <to>
                    <xdr:col>11</xdr:col>
                    <xdr:colOff>0</xdr:colOff>
                    <xdr:row>145</xdr:row>
                    <xdr:rowOff>361950</xdr:rowOff>
                  </to>
                </anchor>
              </controlPr>
            </control>
          </mc:Choice>
        </mc:AlternateContent>
        <mc:AlternateContent xmlns:mc="http://schemas.openxmlformats.org/markup-compatibility/2006">
          <mc:Choice Requires="x14">
            <control shapeId="75946" r:id="rId54" name="Check Box 170">
              <controlPr defaultSize="0" autoFill="0" autoLine="0" autoPict="0">
                <anchor moveWithCells="1">
                  <from>
                    <xdr:col>9</xdr:col>
                    <xdr:colOff>180975</xdr:colOff>
                    <xdr:row>146</xdr:row>
                    <xdr:rowOff>28575</xdr:rowOff>
                  </from>
                  <to>
                    <xdr:col>11</xdr:col>
                    <xdr:colOff>19050</xdr:colOff>
                    <xdr:row>146</xdr:row>
                    <xdr:rowOff>419100</xdr:rowOff>
                  </to>
                </anchor>
              </controlPr>
            </control>
          </mc:Choice>
        </mc:AlternateContent>
        <mc:AlternateContent xmlns:mc="http://schemas.openxmlformats.org/markup-compatibility/2006">
          <mc:Choice Requires="x14">
            <control shapeId="75947" r:id="rId55" name="Check Box 171">
              <controlPr defaultSize="0" autoFill="0" autoLine="0" autoPict="0">
                <anchor moveWithCells="1">
                  <from>
                    <xdr:col>31</xdr:col>
                    <xdr:colOff>171450</xdr:colOff>
                    <xdr:row>127</xdr:row>
                    <xdr:rowOff>57150</xdr:rowOff>
                  </from>
                  <to>
                    <xdr:col>33</xdr:col>
                    <xdr:colOff>0</xdr:colOff>
                    <xdr:row>129</xdr:row>
                    <xdr:rowOff>38100</xdr:rowOff>
                  </to>
                </anchor>
              </controlPr>
            </control>
          </mc:Choice>
        </mc:AlternateContent>
        <mc:AlternateContent xmlns:mc="http://schemas.openxmlformats.org/markup-compatibility/2006">
          <mc:Choice Requires="x14">
            <control shapeId="75948" r:id="rId56" name="Check Box 172">
              <controlPr defaultSize="0" autoFill="0" autoLine="0" autoPict="0">
                <anchor moveWithCells="1">
                  <from>
                    <xdr:col>27</xdr:col>
                    <xdr:colOff>171450</xdr:colOff>
                    <xdr:row>132</xdr:row>
                    <xdr:rowOff>85725</xdr:rowOff>
                  </from>
                  <to>
                    <xdr:col>29</xdr:col>
                    <xdr:colOff>0</xdr:colOff>
                    <xdr:row>134</xdr:row>
                    <xdr:rowOff>47625</xdr:rowOff>
                  </to>
                </anchor>
              </controlPr>
            </control>
          </mc:Choice>
        </mc:AlternateContent>
        <mc:AlternateContent xmlns:mc="http://schemas.openxmlformats.org/markup-compatibility/2006">
          <mc:Choice Requires="x14">
            <control shapeId="75949" r:id="rId57" name="Check Box 173">
              <controlPr defaultSize="0" autoFill="0" autoLine="0" autoPict="0">
                <anchor moveWithCells="1">
                  <from>
                    <xdr:col>31</xdr:col>
                    <xdr:colOff>161925</xdr:colOff>
                    <xdr:row>132</xdr:row>
                    <xdr:rowOff>85725</xdr:rowOff>
                  </from>
                  <to>
                    <xdr:col>32</xdr:col>
                    <xdr:colOff>180975</xdr:colOff>
                    <xdr:row>134</xdr:row>
                    <xdr:rowOff>47625</xdr:rowOff>
                  </to>
                </anchor>
              </controlPr>
            </control>
          </mc:Choice>
        </mc:AlternateContent>
        <mc:AlternateContent xmlns:mc="http://schemas.openxmlformats.org/markup-compatibility/2006">
          <mc:Choice Requires="x14">
            <control shapeId="75950" r:id="rId58" name="Check Box 174">
              <controlPr defaultSize="0" autoFill="0" autoLine="0" autoPict="0">
                <anchor moveWithCells="1">
                  <from>
                    <xdr:col>9</xdr:col>
                    <xdr:colOff>180975</xdr:colOff>
                    <xdr:row>137</xdr:row>
                    <xdr:rowOff>161925</xdr:rowOff>
                  </from>
                  <to>
                    <xdr:col>11</xdr:col>
                    <xdr:colOff>9525</xdr:colOff>
                    <xdr:row>137</xdr:row>
                    <xdr:rowOff>419100</xdr:rowOff>
                  </to>
                </anchor>
              </controlPr>
            </control>
          </mc:Choice>
        </mc:AlternateContent>
        <mc:AlternateContent xmlns:mc="http://schemas.openxmlformats.org/markup-compatibility/2006">
          <mc:Choice Requires="x14">
            <control shapeId="75951" r:id="rId59" name="Check Box 175">
              <controlPr defaultSize="0" autoFill="0" autoLine="0" autoPict="0">
                <anchor moveWithCells="1">
                  <from>
                    <xdr:col>9</xdr:col>
                    <xdr:colOff>171450</xdr:colOff>
                    <xdr:row>139</xdr:row>
                    <xdr:rowOff>219075</xdr:rowOff>
                  </from>
                  <to>
                    <xdr:col>11</xdr:col>
                    <xdr:colOff>0</xdr:colOff>
                    <xdr:row>139</xdr:row>
                    <xdr:rowOff>552450</xdr:rowOff>
                  </to>
                </anchor>
              </controlPr>
            </control>
          </mc:Choice>
        </mc:AlternateContent>
        <mc:AlternateContent xmlns:mc="http://schemas.openxmlformats.org/markup-compatibility/2006">
          <mc:Choice Requires="x14">
            <control shapeId="75952" r:id="rId60" name="Check Box 176">
              <controlPr defaultSize="0" autoFill="0" autoLine="0" autoPict="0">
                <anchor moveWithCells="1">
                  <from>
                    <xdr:col>27</xdr:col>
                    <xdr:colOff>161925</xdr:colOff>
                    <xdr:row>142</xdr:row>
                    <xdr:rowOff>0</xdr:rowOff>
                  </from>
                  <to>
                    <xdr:col>29</xdr:col>
                    <xdr:colOff>0</xdr:colOff>
                    <xdr:row>143</xdr:row>
                    <xdr:rowOff>19050</xdr:rowOff>
                  </to>
                </anchor>
              </controlPr>
            </control>
          </mc:Choice>
        </mc:AlternateContent>
        <mc:AlternateContent xmlns:mc="http://schemas.openxmlformats.org/markup-compatibility/2006">
          <mc:Choice Requires="x14">
            <control shapeId="75953" r:id="rId61" name="Check Box 177">
              <controlPr defaultSize="0" autoFill="0" autoLine="0" autoPict="0">
                <anchor moveWithCells="1">
                  <from>
                    <xdr:col>31</xdr:col>
                    <xdr:colOff>171450</xdr:colOff>
                    <xdr:row>142</xdr:row>
                    <xdr:rowOff>0</xdr:rowOff>
                  </from>
                  <to>
                    <xdr:col>33</xdr:col>
                    <xdr:colOff>0</xdr:colOff>
                    <xdr:row>143</xdr:row>
                    <xdr:rowOff>19050</xdr:rowOff>
                  </to>
                </anchor>
              </controlPr>
            </control>
          </mc:Choice>
        </mc:AlternateContent>
        <mc:AlternateContent xmlns:mc="http://schemas.openxmlformats.org/markup-compatibility/2006">
          <mc:Choice Requires="x14">
            <control shapeId="75971" r:id="rId62" name="Check Box 195">
              <controlPr defaultSize="0" autoFill="0" autoLine="0" autoPict="0">
                <anchor moveWithCells="1">
                  <from>
                    <xdr:col>17</xdr:col>
                    <xdr:colOff>171450</xdr:colOff>
                    <xdr:row>180</xdr:row>
                    <xdr:rowOff>28575</xdr:rowOff>
                  </from>
                  <to>
                    <xdr:col>19</xdr:col>
                    <xdr:colOff>38100</xdr:colOff>
                    <xdr:row>180</xdr:row>
                    <xdr:rowOff>171450</xdr:rowOff>
                  </to>
                </anchor>
              </controlPr>
            </control>
          </mc:Choice>
        </mc:AlternateContent>
        <mc:AlternateContent xmlns:mc="http://schemas.openxmlformats.org/markup-compatibility/2006">
          <mc:Choice Requires="x14">
            <control shapeId="75972" r:id="rId63" name="Check Box 196">
              <controlPr defaultSize="0" autoFill="0" autoLine="0" autoPict="0">
                <anchor moveWithCells="1">
                  <from>
                    <xdr:col>20</xdr:col>
                    <xdr:colOff>171450</xdr:colOff>
                    <xdr:row>181</xdr:row>
                    <xdr:rowOff>19050</xdr:rowOff>
                  </from>
                  <to>
                    <xdr:col>22</xdr:col>
                    <xdr:colOff>38100</xdr:colOff>
                    <xdr:row>181</xdr:row>
                    <xdr:rowOff>152400</xdr:rowOff>
                  </to>
                </anchor>
              </controlPr>
            </control>
          </mc:Choice>
        </mc:AlternateContent>
        <mc:AlternateContent xmlns:mc="http://schemas.openxmlformats.org/markup-compatibility/2006">
          <mc:Choice Requires="x14">
            <control shapeId="75973" r:id="rId64" name="Check Box 197">
              <controlPr defaultSize="0" autoFill="0" autoLine="0" autoPict="0">
                <anchor moveWithCells="1">
                  <from>
                    <xdr:col>26</xdr:col>
                    <xdr:colOff>0</xdr:colOff>
                    <xdr:row>182</xdr:row>
                    <xdr:rowOff>19050</xdr:rowOff>
                  </from>
                  <to>
                    <xdr:col>27</xdr:col>
                    <xdr:colOff>47625</xdr:colOff>
                    <xdr:row>182</xdr:row>
                    <xdr:rowOff>152400</xdr:rowOff>
                  </to>
                </anchor>
              </controlPr>
            </control>
          </mc:Choice>
        </mc:AlternateContent>
        <mc:AlternateContent xmlns:mc="http://schemas.openxmlformats.org/markup-compatibility/2006">
          <mc:Choice Requires="x14">
            <control shapeId="75979" r:id="rId65" name="Check Box 203">
              <controlPr defaultSize="0" autoFill="0" autoLine="0" autoPict="0">
                <anchor moveWithCells="1">
                  <from>
                    <xdr:col>32</xdr:col>
                    <xdr:colOff>0</xdr:colOff>
                    <xdr:row>101</xdr:row>
                    <xdr:rowOff>123825</xdr:rowOff>
                  </from>
                  <to>
                    <xdr:col>33</xdr:col>
                    <xdr:colOff>47625</xdr:colOff>
                    <xdr:row>103</xdr:row>
                    <xdr:rowOff>38100</xdr:rowOff>
                  </to>
                </anchor>
              </controlPr>
            </control>
          </mc:Choice>
        </mc:AlternateContent>
        <mc:AlternateContent xmlns:mc="http://schemas.openxmlformats.org/markup-compatibility/2006">
          <mc:Choice Requires="x14">
            <control shapeId="75982" r:id="rId66" name="Check Box 206">
              <controlPr defaultSize="0" autoFill="0" autoLine="0" autoPict="0">
                <anchor moveWithCells="1">
                  <from>
                    <xdr:col>32</xdr:col>
                    <xdr:colOff>0</xdr:colOff>
                    <xdr:row>124</xdr:row>
                    <xdr:rowOff>190500</xdr:rowOff>
                  </from>
                  <to>
                    <xdr:col>33</xdr:col>
                    <xdr:colOff>47625</xdr:colOff>
                    <xdr:row>126</xdr:row>
                    <xdr:rowOff>38100</xdr:rowOff>
                  </to>
                </anchor>
              </controlPr>
            </control>
          </mc:Choice>
        </mc:AlternateContent>
        <mc:AlternateContent xmlns:mc="http://schemas.openxmlformats.org/markup-compatibility/2006">
          <mc:Choice Requires="x14">
            <control shapeId="75983" r:id="rId67" name="Check Box 207">
              <controlPr defaultSize="0" autoFill="0" autoLine="0" autoPict="0">
                <anchor moveWithCells="1">
                  <from>
                    <xdr:col>32</xdr:col>
                    <xdr:colOff>0</xdr:colOff>
                    <xdr:row>149</xdr:row>
                    <xdr:rowOff>142875</xdr:rowOff>
                  </from>
                  <to>
                    <xdr:col>33</xdr:col>
                    <xdr:colOff>47625</xdr:colOff>
                    <xdr:row>151</xdr:row>
                    <xdr:rowOff>38100</xdr:rowOff>
                  </to>
                </anchor>
              </controlPr>
            </control>
          </mc:Choice>
        </mc:AlternateContent>
        <mc:AlternateContent xmlns:mc="http://schemas.openxmlformats.org/markup-compatibility/2006">
          <mc:Choice Requires="x14">
            <control shapeId="75984" r:id="rId68" name="Check Box 208">
              <controlPr defaultSize="0" autoFill="0" autoLine="0" autoPict="0">
                <anchor moveWithCells="1">
                  <from>
                    <xdr:col>31</xdr:col>
                    <xdr:colOff>180975</xdr:colOff>
                    <xdr:row>176</xdr:row>
                    <xdr:rowOff>152400</xdr:rowOff>
                  </from>
                  <to>
                    <xdr:col>33</xdr:col>
                    <xdr:colOff>38100</xdr:colOff>
                    <xdr:row>178</xdr:row>
                    <xdr:rowOff>38100</xdr:rowOff>
                  </to>
                </anchor>
              </controlPr>
            </control>
          </mc:Choice>
        </mc:AlternateContent>
        <mc:AlternateContent xmlns:mc="http://schemas.openxmlformats.org/markup-compatibility/2006">
          <mc:Choice Requires="x14">
            <control shapeId="75985" r:id="rId69" name="Option Button 209">
              <controlPr defaultSize="0" autoFill="0" autoLine="0" autoPict="0">
                <anchor moveWithCells="1">
                  <from>
                    <xdr:col>9</xdr:col>
                    <xdr:colOff>171450</xdr:colOff>
                    <xdr:row>61</xdr:row>
                    <xdr:rowOff>9525</xdr:rowOff>
                  </from>
                  <to>
                    <xdr:col>11</xdr:col>
                    <xdr:colOff>9525</xdr:colOff>
                    <xdr:row>62</xdr:row>
                    <xdr:rowOff>0</xdr:rowOff>
                  </to>
                </anchor>
              </controlPr>
            </control>
          </mc:Choice>
        </mc:AlternateContent>
        <mc:AlternateContent xmlns:mc="http://schemas.openxmlformats.org/markup-compatibility/2006">
          <mc:Choice Requires="x14">
            <control shapeId="75986" r:id="rId70"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1"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6021" r:id="rId72" name="Check Box 245">
              <controlPr defaultSize="0" autoFill="0" autoLine="0" autoPict="0">
                <anchor moveWithCells="1">
                  <from>
                    <xdr:col>2</xdr:col>
                    <xdr:colOff>0</xdr:colOff>
                    <xdr:row>75</xdr:row>
                    <xdr:rowOff>0</xdr:rowOff>
                  </from>
                  <to>
                    <xdr:col>3</xdr:col>
                    <xdr:colOff>38100</xdr:colOff>
                    <xdr:row>76</xdr:row>
                    <xdr:rowOff>38100</xdr:rowOff>
                  </to>
                </anchor>
              </controlPr>
            </control>
          </mc:Choice>
        </mc:AlternateContent>
        <mc:AlternateContent xmlns:mc="http://schemas.openxmlformats.org/markup-compatibility/2006">
          <mc:Choice Requires="x14">
            <control shapeId="76022" r:id="rId73" name="Check Box 246">
              <controlPr defaultSize="0" autoFill="0" autoLine="0" autoPict="0">
                <anchor moveWithCells="1">
                  <from>
                    <xdr:col>2</xdr:col>
                    <xdr:colOff>0</xdr:colOff>
                    <xdr:row>75</xdr:row>
                    <xdr:rowOff>219075</xdr:rowOff>
                  </from>
                  <to>
                    <xdr:col>3</xdr:col>
                    <xdr:colOff>38100</xdr:colOff>
                    <xdr:row>77</xdr:row>
                    <xdr:rowOff>9525</xdr:rowOff>
                  </to>
                </anchor>
              </controlPr>
            </control>
          </mc:Choice>
        </mc:AlternateContent>
        <mc:AlternateContent xmlns:mc="http://schemas.openxmlformats.org/markup-compatibility/2006">
          <mc:Choice Requires="x14">
            <control shapeId="76023" r:id="rId74" name="Check Box 247">
              <controlPr defaultSize="0" autoFill="0" autoLine="0" autoPict="0">
                <anchor moveWithCells="1">
                  <from>
                    <xdr:col>2</xdr:col>
                    <xdr:colOff>0</xdr:colOff>
                    <xdr:row>77</xdr:row>
                    <xdr:rowOff>19050</xdr:rowOff>
                  </from>
                  <to>
                    <xdr:col>3</xdr:col>
                    <xdr:colOff>38100</xdr:colOff>
                    <xdr:row>77</xdr:row>
                    <xdr:rowOff>266700</xdr:rowOff>
                  </to>
                </anchor>
              </controlPr>
            </control>
          </mc:Choice>
        </mc:AlternateContent>
        <mc:AlternateContent xmlns:mc="http://schemas.openxmlformats.org/markup-compatibility/2006">
          <mc:Choice Requires="x14">
            <control shapeId="76024" r:id="rId75" name="Check Box 248">
              <controlPr defaultSize="0" autoFill="0" autoLine="0" autoPict="0">
                <anchor moveWithCells="1">
                  <from>
                    <xdr:col>2</xdr:col>
                    <xdr:colOff>0</xdr:colOff>
                    <xdr:row>77</xdr:row>
                    <xdr:rowOff>304800</xdr:rowOff>
                  </from>
                  <to>
                    <xdr:col>3</xdr:col>
                    <xdr:colOff>38100</xdr:colOff>
                    <xdr:row>79</xdr:row>
                    <xdr:rowOff>0</xdr:rowOff>
                  </to>
                </anchor>
              </controlPr>
            </control>
          </mc:Choice>
        </mc:AlternateContent>
        <mc:AlternateContent xmlns:mc="http://schemas.openxmlformats.org/markup-compatibility/2006">
          <mc:Choice Requires="x14">
            <control shapeId="75882" r:id="rId76" name="Check Box 106">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6" r:id="rId77" name="Check Box 110">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7" r:id="rId78" name="Check Box 111">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888" r:id="rId79" name="Check Box 112">
              <controlPr defaultSize="0" autoFill="0" autoLine="0" autoPict="0">
                <anchor moveWithCells="1">
                  <from>
                    <xdr:col>1</xdr:col>
                    <xdr:colOff>0</xdr:colOff>
                    <xdr:row>192</xdr:row>
                    <xdr:rowOff>0</xdr:rowOff>
                  </from>
                  <to>
                    <xdr:col>2</xdr:col>
                    <xdr:colOff>19050</xdr:colOff>
                    <xdr:row>193</xdr:row>
                    <xdr:rowOff>19050</xdr:rowOff>
                  </to>
                </anchor>
              </controlPr>
            </control>
          </mc:Choice>
        </mc:AlternateContent>
        <mc:AlternateContent xmlns:mc="http://schemas.openxmlformats.org/markup-compatibility/2006">
          <mc:Choice Requires="x14">
            <control shapeId="75989" r:id="rId80" name="Check Box 213">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5990" r:id="rId81" name="Check Box 21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96" r:id="rId82" name="Check Box 220">
              <controlPr defaultSize="0" autoFill="0" autoLine="0" autoPict="0">
                <anchor moveWithCells="1">
                  <from>
                    <xdr:col>1</xdr:col>
                    <xdr:colOff>0</xdr:colOff>
                    <xdr:row>191</xdr:row>
                    <xdr:rowOff>47625</xdr:rowOff>
                  </from>
                  <to>
                    <xdr:col>2</xdr:col>
                    <xdr:colOff>19050</xdr:colOff>
                    <xdr:row>191</xdr:row>
                    <xdr:rowOff>276225</xdr:rowOff>
                  </to>
                </anchor>
              </controlPr>
            </control>
          </mc:Choice>
        </mc:AlternateContent>
        <mc:AlternateContent xmlns:mc="http://schemas.openxmlformats.org/markup-compatibility/2006">
          <mc:Choice Requires="x14">
            <control shapeId="76028" r:id="rId83" name="Check Box 25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29" r:id="rId84" name="Check Box 253">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6030" r:id="rId85" name="Check Box 254">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6041" r:id="rId86" name="Check Box 265">
              <controlPr defaultSize="0" autoFill="0" autoLine="0" autoPict="0">
                <anchor moveWithCells="1">
                  <from>
                    <xdr:col>31</xdr:col>
                    <xdr:colOff>180975</xdr:colOff>
                    <xdr:row>90</xdr:row>
                    <xdr:rowOff>161925</xdr:rowOff>
                  </from>
                  <to>
                    <xdr:col>33</xdr:col>
                    <xdr:colOff>38100</xdr:colOff>
                    <xdr:row>92</xdr:row>
                    <xdr:rowOff>19050</xdr:rowOff>
                  </to>
                </anchor>
              </controlPr>
            </control>
          </mc:Choice>
        </mc:AlternateContent>
        <mc:AlternateContent xmlns:mc="http://schemas.openxmlformats.org/markup-compatibility/2006">
          <mc:Choice Requires="x14">
            <control shapeId="76055" r:id="rId87" name="Option Button 279">
              <controlPr defaultSize="0" autoFill="0" autoLine="0" autoPict="0">
                <anchor moveWithCells="1">
                  <from>
                    <xdr:col>9</xdr:col>
                    <xdr:colOff>190500</xdr:colOff>
                    <xdr:row>67</xdr:row>
                    <xdr:rowOff>9525</xdr:rowOff>
                  </from>
                  <to>
                    <xdr:col>11</xdr:col>
                    <xdr:colOff>38100</xdr:colOff>
                    <xdr:row>68</xdr:row>
                    <xdr:rowOff>0</xdr:rowOff>
                  </to>
                </anchor>
              </controlPr>
            </control>
          </mc:Choice>
        </mc:AlternateContent>
        <mc:AlternateContent xmlns:mc="http://schemas.openxmlformats.org/markup-compatibility/2006">
          <mc:Choice Requires="x14">
            <control shapeId="76066" r:id="rId88" name="Option Button 290">
              <controlPr defaultSize="0" autoFill="0" autoLine="0" autoPict="0">
                <anchor moveWithCells="1">
                  <from>
                    <xdr:col>20</xdr:col>
                    <xdr:colOff>171450</xdr:colOff>
                    <xdr:row>99</xdr:row>
                    <xdr:rowOff>9525</xdr:rowOff>
                  </from>
                  <to>
                    <xdr:col>21</xdr:col>
                    <xdr:colOff>161925</xdr:colOff>
                    <xdr:row>99</xdr:row>
                    <xdr:rowOff>219075</xdr:rowOff>
                  </to>
                </anchor>
              </controlPr>
            </control>
          </mc:Choice>
        </mc:AlternateContent>
        <mc:AlternateContent xmlns:mc="http://schemas.openxmlformats.org/markup-compatibility/2006">
          <mc:Choice Requires="x14">
            <control shapeId="76067" r:id="rId89" name="Option Button 291">
              <controlPr defaultSize="0" autoFill="0" autoLine="0" autoPict="0">
                <anchor moveWithCells="1">
                  <from>
                    <xdr:col>24</xdr:col>
                    <xdr:colOff>180975</xdr:colOff>
                    <xdr:row>98</xdr:row>
                    <xdr:rowOff>152400</xdr:rowOff>
                  </from>
                  <to>
                    <xdr:col>26</xdr:col>
                    <xdr:colOff>104775</xdr:colOff>
                    <xdr:row>100</xdr:row>
                    <xdr:rowOff>9525</xdr:rowOff>
                  </to>
                </anchor>
              </controlPr>
            </control>
          </mc:Choice>
        </mc:AlternateContent>
        <mc:AlternateContent xmlns:mc="http://schemas.openxmlformats.org/markup-compatibility/2006">
          <mc:Choice Requires="x14">
            <control shapeId="76073" r:id="rId90" name="Option Button 297">
              <controlPr defaultSize="0" autoFill="0" autoLine="0" autoPict="0">
                <anchor moveWithCells="1">
                  <from>
                    <xdr:col>20</xdr:col>
                    <xdr:colOff>0</xdr:colOff>
                    <xdr:row>114</xdr:row>
                    <xdr:rowOff>0</xdr:rowOff>
                  </from>
                  <to>
                    <xdr:col>21</xdr:col>
                    <xdr:colOff>19050</xdr:colOff>
                    <xdr:row>114</xdr:row>
                    <xdr:rowOff>219075</xdr:rowOff>
                  </to>
                </anchor>
              </controlPr>
            </control>
          </mc:Choice>
        </mc:AlternateContent>
        <mc:AlternateContent xmlns:mc="http://schemas.openxmlformats.org/markup-compatibility/2006">
          <mc:Choice Requires="x14">
            <control shapeId="76074" r:id="rId91" name="Option Button 298">
              <controlPr defaultSize="0" autoFill="0" autoLine="0" autoPict="0">
                <anchor moveWithCells="1">
                  <from>
                    <xdr:col>24</xdr:col>
                    <xdr:colOff>0</xdr:colOff>
                    <xdr:row>114</xdr:row>
                    <xdr:rowOff>0</xdr:rowOff>
                  </from>
                  <to>
                    <xdr:col>25</xdr:col>
                    <xdr:colOff>19050</xdr:colOff>
                    <xdr:row>114</xdr:row>
                    <xdr:rowOff>219075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zoomScaleNormal="100" zoomScaleSheetLayoutView="85" workbookViewId="0">
      <selection activeCell="J30" sqref="J30"/>
    </sheetView>
  </sheetViews>
  <sheetFormatPr defaultColWidth="9" defaultRowHeight="13.5"/>
  <cols>
    <col min="1" max="1" width="21.75" style="4" customWidth="1"/>
    <col min="2" max="2" width="20.375" style="22" customWidth="1"/>
    <col min="3" max="7" width="6" style="22" customWidth="1"/>
    <col min="8" max="9" width="8.625" style="75" customWidth="1"/>
    <col min="10" max="10" width="26.875" style="75" customWidth="1"/>
    <col min="11" max="11" width="29.5" style="75" bestFit="1" customWidth="1"/>
    <col min="12" max="12" width="25.5" style="75" customWidth="1"/>
    <col min="13" max="13" width="0" style="4" hidden="1" customWidth="1"/>
    <col min="14" max="16384" width="9" style="4"/>
  </cols>
  <sheetData>
    <row r="1" spans="1:13" ht="14.25" thickBot="1">
      <c r="A1" s="28" t="s">
        <v>150</v>
      </c>
      <c r="B1" s="28"/>
      <c r="C1" s="28"/>
      <c r="D1" s="28"/>
      <c r="E1" s="28"/>
      <c r="F1" s="28"/>
      <c r="G1" s="28"/>
    </row>
    <row r="2" spans="1:13" s="22" customFormat="1" ht="27.75" customHeight="1">
      <c r="A2" s="1319" t="s">
        <v>63</v>
      </c>
      <c r="B2" s="1309"/>
      <c r="C2" s="1316" t="s">
        <v>149</v>
      </c>
      <c r="D2" s="1317"/>
      <c r="E2" s="1317"/>
      <c r="F2" s="1317"/>
      <c r="G2" s="1318"/>
      <c r="H2" s="1305" t="s">
        <v>409</v>
      </c>
      <c r="I2" s="1306"/>
      <c r="J2" s="1306"/>
      <c r="K2" s="1306"/>
      <c r="L2" s="1307"/>
    </row>
    <row r="3" spans="1:13" ht="39" customHeight="1">
      <c r="A3" s="1320"/>
      <c r="B3" s="1321"/>
      <c r="C3" s="1323" t="s">
        <v>151</v>
      </c>
      <c r="D3" s="1325"/>
      <c r="E3" s="1325"/>
      <c r="F3" s="1325"/>
      <c r="G3" s="1324"/>
      <c r="H3" s="1323" t="s">
        <v>145</v>
      </c>
      <c r="I3" s="1324"/>
      <c r="J3" s="1308" t="s">
        <v>315</v>
      </c>
      <c r="K3" s="1309"/>
      <c r="L3" s="1310"/>
    </row>
    <row r="4" spans="1:13" ht="18" customHeight="1">
      <c r="A4" s="1322"/>
      <c r="B4" s="1312"/>
      <c r="C4" s="37" t="s">
        <v>140</v>
      </c>
      <c r="D4" s="38" t="s">
        <v>141</v>
      </c>
      <c r="E4" s="38" t="s">
        <v>142</v>
      </c>
      <c r="F4" s="38" t="s">
        <v>143</v>
      </c>
      <c r="G4" s="39" t="s">
        <v>144</v>
      </c>
      <c r="H4" s="56" t="s">
        <v>86</v>
      </c>
      <c r="I4" s="55" t="s">
        <v>87</v>
      </c>
      <c r="J4" s="1311"/>
      <c r="K4" s="1312"/>
      <c r="L4" s="1313"/>
    </row>
    <row r="5" spans="1:13" ht="18" customHeight="1">
      <c r="A5" s="1314" t="s">
        <v>81</v>
      </c>
      <c r="B5" s="1315"/>
      <c r="C5" s="35">
        <v>0.13700000000000001</v>
      </c>
      <c r="D5" s="29">
        <v>0.1</v>
      </c>
      <c r="E5" s="33">
        <v>5.5E-2</v>
      </c>
      <c r="F5" s="24">
        <f>E5*0.9</f>
        <v>4.9500000000000002E-2</v>
      </c>
      <c r="G5" s="25">
        <f>E5*0.8</f>
        <v>4.4000000000000004E-2</v>
      </c>
      <c r="H5" s="35">
        <v>6.3E-2</v>
      </c>
      <c r="I5" s="30">
        <v>4.2000000000000003E-2</v>
      </c>
      <c r="J5" s="33" t="s">
        <v>316</v>
      </c>
      <c r="K5" s="76" t="s">
        <v>317</v>
      </c>
      <c r="L5" s="30" t="s">
        <v>298</v>
      </c>
      <c r="M5" s="4" t="s">
        <v>325</v>
      </c>
    </row>
    <row r="6" spans="1:13" ht="18" customHeight="1">
      <c r="A6" s="1314" t="s">
        <v>22</v>
      </c>
      <c r="B6" s="1315"/>
      <c r="C6" s="35">
        <v>0.13700000000000001</v>
      </c>
      <c r="D6" s="29">
        <v>0.1</v>
      </c>
      <c r="E6" s="33">
        <v>5.5E-2</v>
      </c>
      <c r="F6" s="24">
        <f t="shared" ref="F6:F25" si="0">E6*0.9</f>
        <v>4.9500000000000002E-2</v>
      </c>
      <c r="G6" s="25">
        <f t="shared" ref="G6:G25" si="1">E6*0.8</f>
        <v>4.4000000000000004E-2</v>
      </c>
      <c r="H6" s="35">
        <v>6.3E-2</v>
      </c>
      <c r="I6" s="30">
        <v>4.2000000000000003E-2</v>
      </c>
      <c r="J6" s="33" t="s">
        <v>319</v>
      </c>
      <c r="K6" s="76" t="s">
        <v>340</v>
      </c>
      <c r="L6" s="30" t="s">
        <v>318</v>
      </c>
      <c r="M6" s="22" t="s">
        <v>325</v>
      </c>
    </row>
    <row r="7" spans="1:13" ht="18" customHeight="1">
      <c r="A7" s="1314" t="s">
        <v>410</v>
      </c>
      <c r="B7" s="1315"/>
      <c r="C7" s="35">
        <v>0.13700000000000001</v>
      </c>
      <c r="D7" s="29">
        <v>0.1</v>
      </c>
      <c r="E7" s="33">
        <v>5.5E-2</v>
      </c>
      <c r="F7" s="24">
        <f t="shared" si="0"/>
        <v>4.9500000000000002E-2</v>
      </c>
      <c r="G7" s="25">
        <f t="shared" si="1"/>
        <v>4.4000000000000004E-2</v>
      </c>
      <c r="H7" s="35">
        <v>6.3E-2</v>
      </c>
      <c r="I7" s="30">
        <v>4.2000000000000003E-2</v>
      </c>
      <c r="J7" s="33" t="s">
        <v>319</v>
      </c>
      <c r="K7" s="76" t="s">
        <v>318</v>
      </c>
      <c r="L7" s="30" t="s">
        <v>318</v>
      </c>
      <c r="M7" s="22" t="s">
        <v>325</v>
      </c>
    </row>
    <row r="8" spans="1:13" ht="18" customHeight="1">
      <c r="A8" s="1314" t="s">
        <v>399</v>
      </c>
      <c r="B8" s="1315"/>
      <c r="C8" s="35">
        <v>5.8000000000000003E-2</v>
      </c>
      <c r="D8" s="29">
        <v>4.2000000000000003E-2</v>
      </c>
      <c r="E8" s="33">
        <v>2.3E-2</v>
      </c>
      <c r="F8" s="24">
        <f t="shared" si="0"/>
        <v>2.07E-2</v>
      </c>
      <c r="G8" s="25">
        <f t="shared" si="1"/>
        <v>1.84E-2</v>
      </c>
      <c r="H8" s="35">
        <v>2.1000000000000001E-2</v>
      </c>
      <c r="I8" s="30">
        <v>1.4999999999999999E-2</v>
      </c>
      <c r="J8" s="33" t="s">
        <v>319</v>
      </c>
      <c r="K8" s="76" t="s">
        <v>318</v>
      </c>
      <c r="L8" s="30" t="s">
        <v>318</v>
      </c>
      <c r="M8" s="22" t="s">
        <v>325</v>
      </c>
    </row>
    <row r="9" spans="1:13" ht="18" customHeight="1">
      <c r="A9" s="1314" t="s">
        <v>82</v>
      </c>
      <c r="B9" s="1315"/>
      <c r="C9" s="35">
        <v>5.8999999999999997E-2</v>
      </c>
      <c r="D9" s="29">
        <v>4.2999999999999997E-2</v>
      </c>
      <c r="E9" s="33">
        <v>2.3E-2</v>
      </c>
      <c r="F9" s="24">
        <f t="shared" si="0"/>
        <v>2.07E-2</v>
      </c>
      <c r="G9" s="25">
        <f t="shared" si="1"/>
        <v>1.84E-2</v>
      </c>
      <c r="H9" s="35">
        <v>1.2E-2</v>
      </c>
      <c r="I9" s="30">
        <v>0.01</v>
      </c>
      <c r="J9" s="33" t="s">
        <v>319</v>
      </c>
      <c r="K9" s="76" t="s">
        <v>318</v>
      </c>
      <c r="L9" s="30" t="s">
        <v>318</v>
      </c>
      <c r="M9" s="22" t="s">
        <v>325</v>
      </c>
    </row>
    <row r="10" spans="1:13" ht="18" customHeight="1">
      <c r="A10" s="1314" t="s">
        <v>23</v>
      </c>
      <c r="B10" s="1315"/>
      <c r="C10" s="35">
        <v>5.8999999999999997E-2</v>
      </c>
      <c r="D10" s="29">
        <v>4.2999999999999997E-2</v>
      </c>
      <c r="E10" s="33">
        <v>2.3E-2</v>
      </c>
      <c r="F10" s="24">
        <f t="shared" si="0"/>
        <v>2.07E-2</v>
      </c>
      <c r="G10" s="25">
        <f t="shared" si="1"/>
        <v>1.84E-2</v>
      </c>
      <c r="H10" s="35">
        <v>1.2E-2</v>
      </c>
      <c r="I10" s="30">
        <v>0.01</v>
      </c>
      <c r="J10" s="33" t="s">
        <v>319</v>
      </c>
      <c r="K10" s="76" t="s">
        <v>323</v>
      </c>
      <c r="L10" s="30" t="s">
        <v>318</v>
      </c>
      <c r="M10" s="22" t="s">
        <v>325</v>
      </c>
    </row>
    <row r="11" spans="1:13" ht="18" customHeight="1">
      <c r="A11" s="1314" t="s">
        <v>400</v>
      </c>
      <c r="B11" s="1315"/>
      <c r="C11" s="35">
        <v>4.7E-2</v>
      </c>
      <c r="D11" s="29">
        <v>3.4000000000000002E-2</v>
      </c>
      <c r="E11" s="33">
        <v>1.9E-2</v>
      </c>
      <c r="F11" s="24">
        <f t="shared" si="0"/>
        <v>1.7100000000000001E-2</v>
      </c>
      <c r="G11" s="25">
        <f t="shared" si="1"/>
        <v>1.52E-2</v>
      </c>
      <c r="H11" s="35">
        <v>0.02</v>
      </c>
      <c r="I11" s="30">
        <v>1.7000000000000001E-2</v>
      </c>
      <c r="J11" s="33" t="s">
        <v>319</v>
      </c>
      <c r="K11" s="76" t="s">
        <v>318</v>
      </c>
      <c r="L11" s="30" t="s">
        <v>318</v>
      </c>
      <c r="M11" s="22" t="s">
        <v>325</v>
      </c>
    </row>
    <row r="12" spans="1:13" ht="18" customHeight="1">
      <c r="A12" s="1314" t="s">
        <v>401</v>
      </c>
      <c r="B12" s="1315"/>
      <c r="C12" s="35">
        <v>8.2000000000000003E-2</v>
      </c>
      <c r="D12" s="29">
        <v>0.06</v>
      </c>
      <c r="E12" s="33">
        <v>3.3000000000000002E-2</v>
      </c>
      <c r="F12" s="24">
        <f t="shared" si="0"/>
        <v>2.9700000000000001E-2</v>
      </c>
      <c r="G12" s="25">
        <f t="shared" si="1"/>
        <v>2.6400000000000003E-2</v>
      </c>
      <c r="H12" s="35">
        <v>1.7999999999999999E-2</v>
      </c>
      <c r="I12" s="30">
        <v>1.2E-2</v>
      </c>
      <c r="J12" s="33" t="s">
        <v>319</v>
      </c>
      <c r="K12" s="76" t="s">
        <v>320</v>
      </c>
      <c r="L12" s="30" t="s">
        <v>318</v>
      </c>
      <c r="M12" s="22" t="s">
        <v>325</v>
      </c>
    </row>
    <row r="13" spans="1:13" ht="18" customHeight="1">
      <c r="A13" s="1314" t="s">
        <v>24</v>
      </c>
      <c r="B13" s="1315"/>
      <c r="C13" s="35">
        <v>8.2000000000000003E-2</v>
      </c>
      <c r="D13" s="29">
        <v>0.06</v>
      </c>
      <c r="E13" s="33">
        <v>3.3000000000000002E-2</v>
      </c>
      <c r="F13" s="24">
        <f t="shared" si="0"/>
        <v>2.9700000000000001E-2</v>
      </c>
      <c r="G13" s="25">
        <f t="shared" si="1"/>
        <v>2.6400000000000003E-2</v>
      </c>
      <c r="H13" s="35">
        <v>1.7999999999999999E-2</v>
      </c>
      <c r="I13" s="30">
        <v>1.2E-2</v>
      </c>
      <c r="J13" s="33" t="s">
        <v>319</v>
      </c>
      <c r="K13" s="76" t="s">
        <v>320</v>
      </c>
      <c r="L13" s="30" t="s">
        <v>318</v>
      </c>
      <c r="M13" s="22" t="s">
        <v>325</v>
      </c>
    </row>
    <row r="14" spans="1:13" ht="18" customHeight="1">
      <c r="A14" s="1314" t="s">
        <v>402</v>
      </c>
      <c r="B14" s="1315"/>
      <c r="C14" s="35">
        <v>0.104</v>
      </c>
      <c r="D14" s="29">
        <v>7.5999999999999998E-2</v>
      </c>
      <c r="E14" s="33">
        <v>4.2000000000000003E-2</v>
      </c>
      <c r="F14" s="24">
        <f t="shared" si="0"/>
        <v>3.78E-2</v>
      </c>
      <c r="G14" s="25">
        <f t="shared" si="1"/>
        <v>3.3600000000000005E-2</v>
      </c>
      <c r="H14" s="35">
        <v>3.1E-2</v>
      </c>
      <c r="I14" s="30">
        <v>2.4E-2</v>
      </c>
      <c r="J14" s="33" t="s">
        <v>319</v>
      </c>
      <c r="K14" s="76" t="s">
        <v>318</v>
      </c>
      <c r="L14" s="30" t="s">
        <v>318</v>
      </c>
      <c r="M14" s="22" t="s">
        <v>325</v>
      </c>
    </row>
    <row r="15" spans="1:13" ht="18" customHeight="1">
      <c r="A15" s="1314" t="s">
        <v>403</v>
      </c>
      <c r="B15" s="1315"/>
      <c r="C15" s="35">
        <v>0.10199999999999999</v>
      </c>
      <c r="D15" s="29">
        <v>7.3999999999999996E-2</v>
      </c>
      <c r="E15" s="33">
        <v>4.1000000000000002E-2</v>
      </c>
      <c r="F15" s="24">
        <f t="shared" si="0"/>
        <v>3.6900000000000002E-2</v>
      </c>
      <c r="G15" s="25">
        <f t="shared" si="1"/>
        <v>3.2800000000000003E-2</v>
      </c>
      <c r="H15" s="35">
        <v>1.4999999999999999E-2</v>
      </c>
      <c r="I15" s="30">
        <v>1.2E-2</v>
      </c>
      <c r="J15" s="33" t="s">
        <v>319</v>
      </c>
      <c r="K15" s="76" t="s">
        <v>318</v>
      </c>
      <c r="L15" s="30" t="s">
        <v>318</v>
      </c>
      <c r="M15" s="22" t="s">
        <v>325</v>
      </c>
    </row>
    <row r="16" spans="1:13" ht="18" customHeight="1">
      <c r="A16" s="1314" t="s">
        <v>26</v>
      </c>
      <c r="B16" s="1315"/>
      <c r="C16" s="35">
        <v>0.10199999999999999</v>
      </c>
      <c r="D16" s="29">
        <v>7.3999999999999996E-2</v>
      </c>
      <c r="E16" s="33">
        <v>4.1000000000000002E-2</v>
      </c>
      <c r="F16" s="24">
        <f t="shared" si="0"/>
        <v>3.6900000000000002E-2</v>
      </c>
      <c r="G16" s="25">
        <f t="shared" si="1"/>
        <v>3.2800000000000003E-2</v>
      </c>
      <c r="H16" s="35">
        <v>1.4999999999999999E-2</v>
      </c>
      <c r="I16" s="30">
        <v>1.2E-2</v>
      </c>
      <c r="J16" s="33" t="s">
        <v>319</v>
      </c>
      <c r="K16" s="76" t="s">
        <v>318</v>
      </c>
      <c r="L16" s="30" t="s">
        <v>318</v>
      </c>
      <c r="M16" s="22" t="s">
        <v>325</v>
      </c>
    </row>
    <row r="17" spans="1:13" ht="18" customHeight="1">
      <c r="A17" s="1314" t="s">
        <v>404</v>
      </c>
      <c r="B17" s="1315"/>
      <c r="C17" s="35">
        <v>0.111</v>
      </c>
      <c r="D17" s="29">
        <v>8.1000000000000003E-2</v>
      </c>
      <c r="E17" s="33">
        <v>4.4999999999999998E-2</v>
      </c>
      <c r="F17" s="24">
        <f t="shared" si="0"/>
        <v>4.0500000000000001E-2</v>
      </c>
      <c r="G17" s="25">
        <f t="shared" si="1"/>
        <v>3.5999999999999997E-2</v>
      </c>
      <c r="H17" s="35">
        <v>3.1E-2</v>
      </c>
      <c r="I17" s="30">
        <v>2.3E-2</v>
      </c>
      <c r="J17" s="33" t="s">
        <v>319</v>
      </c>
      <c r="K17" s="76" t="s">
        <v>318</v>
      </c>
      <c r="L17" s="30" t="s">
        <v>318</v>
      </c>
      <c r="M17" s="22" t="s">
        <v>325</v>
      </c>
    </row>
    <row r="18" spans="1:13" ht="18" customHeight="1">
      <c r="A18" s="1314" t="s">
        <v>27</v>
      </c>
      <c r="B18" s="1315"/>
      <c r="C18" s="35">
        <v>8.3000000000000004E-2</v>
      </c>
      <c r="D18" s="29">
        <v>0.06</v>
      </c>
      <c r="E18" s="33">
        <v>3.3000000000000002E-2</v>
      </c>
      <c r="F18" s="24">
        <f t="shared" si="0"/>
        <v>2.9700000000000001E-2</v>
      </c>
      <c r="G18" s="25">
        <f t="shared" si="1"/>
        <v>2.6400000000000003E-2</v>
      </c>
      <c r="H18" s="35">
        <v>2.7E-2</v>
      </c>
      <c r="I18" s="30">
        <v>2.3E-2</v>
      </c>
      <c r="J18" s="33" t="s">
        <v>319</v>
      </c>
      <c r="K18" s="76" t="s">
        <v>321</v>
      </c>
      <c r="L18" s="30" t="s">
        <v>322</v>
      </c>
      <c r="M18" s="22" t="s">
        <v>325</v>
      </c>
    </row>
    <row r="19" spans="1:13" ht="18" customHeight="1">
      <c r="A19" s="1314" t="s">
        <v>25</v>
      </c>
      <c r="B19" s="1315"/>
      <c r="C19" s="35">
        <v>8.3000000000000004E-2</v>
      </c>
      <c r="D19" s="29">
        <v>0.06</v>
      </c>
      <c r="E19" s="33">
        <v>3.3000000000000002E-2</v>
      </c>
      <c r="F19" s="24">
        <f t="shared" si="0"/>
        <v>2.9700000000000001E-2</v>
      </c>
      <c r="G19" s="25">
        <f t="shared" si="1"/>
        <v>2.6400000000000003E-2</v>
      </c>
      <c r="H19" s="35">
        <v>2.7E-2</v>
      </c>
      <c r="I19" s="30">
        <v>2.3E-2</v>
      </c>
      <c r="J19" s="33" t="s">
        <v>319</v>
      </c>
      <c r="K19" s="76" t="s">
        <v>321</v>
      </c>
      <c r="L19" s="30" t="s">
        <v>322</v>
      </c>
      <c r="M19" s="22" t="s">
        <v>325</v>
      </c>
    </row>
    <row r="20" spans="1:13" ht="18" customHeight="1">
      <c r="A20" s="1314" t="s">
        <v>407</v>
      </c>
      <c r="B20" s="1315"/>
      <c r="C20" s="35">
        <v>8.3000000000000004E-2</v>
      </c>
      <c r="D20" s="29">
        <v>0.06</v>
      </c>
      <c r="E20" s="33">
        <v>3.3000000000000002E-2</v>
      </c>
      <c r="F20" s="24">
        <f t="shared" si="0"/>
        <v>2.9700000000000001E-2</v>
      </c>
      <c r="G20" s="25">
        <f t="shared" si="1"/>
        <v>2.6400000000000003E-2</v>
      </c>
      <c r="H20" s="35">
        <v>2.7E-2</v>
      </c>
      <c r="I20" s="30">
        <v>2.3E-2</v>
      </c>
      <c r="J20" s="33" t="s">
        <v>319</v>
      </c>
      <c r="K20" s="76" t="s">
        <v>318</v>
      </c>
      <c r="L20" s="30" t="s">
        <v>318</v>
      </c>
      <c r="M20" s="22" t="s">
        <v>325</v>
      </c>
    </row>
    <row r="21" spans="1:13" ht="18" customHeight="1">
      <c r="A21" s="1314" t="s">
        <v>28</v>
      </c>
      <c r="B21" s="1315"/>
      <c r="C21" s="35">
        <v>3.9E-2</v>
      </c>
      <c r="D21" s="29">
        <v>2.9000000000000001E-2</v>
      </c>
      <c r="E21" s="33">
        <v>1.6E-2</v>
      </c>
      <c r="F21" s="24">
        <f t="shared" si="0"/>
        <v>1.4400000000000001E-2</v>
      </c>
      <c r="G21" s="25">
        <f t="shared" si="1"/>
        <v>1.2800000000000001E-2</v>
      </c>
      <c r="H21" s="35">
        <v>2.1000000000000001E-2</v>
      </c>
      <c r="I21" s="30">
        <v>1.7000000000000001E-2</v>
      </c>
      <c r="J21" s="33" t="s">
        <v>319</v>
      </c>
      <c r="K21" s="76" t="s">
        <v>318</v>
      </c>
      <c r="L21" s="30" t="s">
        <v>318</v>
      </c>
      <c r="M21" s="22" t="s">
        <v>325</v>
      </c>
    </row>
    <row r="22" spans="1:13" ht="18" customHeight="1">
      <c r="A22" s="1314" t="s">
        <v>406</v>
      </c>
      <c r="B22" s="1315"/>
      <c r="C22" s="35">
        <v>3.9E-2</v>
      </c>
      <c r="D22" s="29">
        <v>2.9000000000000001E-2</v>
      </c>
      <c r="E22" s="33">
        <v>1.6E-2</v>
      </c>
      <c r="F22" s="24">
        <f t="shared" si="0"/>
        <v>1.4400000000000001E-2</v>
      </c>
      <c r="G22" s="25">
        <f t="shared" si="1"/>
        <v>1.2800000000000001E-2</v>
      </c>
      <c r="H22" s="35">
        <v>2.1000000000000001E-2</v>
      </c>
      <c r="I22" s="30">
        <v>1.7000000000000001E-2</v>
      </c>
      <c r="J22" s="33" t="s">
        <v>319</v>
      </c>
      <c r="K22" s="76" t="s">
        <v>318</v>
      </c>
      <c r="L22" s="30" t="s">
        <v>318</v>
      </c>
      <c r="M22" s="22" t="s">
        <v>325</v>
      </c>
    </row>
    <row r="23" spans="1:13" ht="18" customHeight="1">
      <c r="A23" s="1314" t="s">
        <v>29</v>
      </c>
      <c r="B23" s="1315"/>
      <c r="C23" s="35">
        <v>2.5999999999999999E-2</v>
      </c>
      <c r="D23" s="29">
        <v>1.9E-2</v>
      </c>
      <c r="E23" s="33">
        <v>0.01</v>
      </c>
      <c r="F23" s="24">
        <f t="shared" si="0"/>
        <v>9.0000000000000011E-3</v>
      </c>
      <c r="G23" s="25">
        <f t="shared" si="1"/>
        <v>8.0000000000000002E-3</v>
      </c>
      <c r="H23" s="35">
        <v>1.4999999999999999E-2</v>
      </c>
      <c r="I23" s="30">
        <v>1.0999999999999999E-2</v>
      </c>
      <c r="J23" s="33" t="s">
        <v>319</v>
      </c>
      <c r="K23" s="76" t="s">
        <v>318</v>
      </c>
      <c r="L23" s="30" t="s">
        <v>318</v>
      </c>
      <c r="M23" s="22" t="s">
        <v>325</v>
      </c>
    </row>
    <row r="24" spans="1:13" ht="18" customHeight="1">
      <c r="A24" s="1314" t="s">
        <v>405</v>
      </c>
      <c r="B24" s="1315"/>
      <c r="C24" s="35">
        <v>2.5999999999999999E-2</v>
      </c>
      <c r="D24" s="29">
        <v>1.9E-2</v>
      </c>
      <c r="E24" s="33">
        <v>0.01</v>
      </c>
      <c r="F24" s="24">
        <f t="shared" si="0"/>
        <v>9.0000000000000011E-3</v>
      </c>
      <c r="G24" s="25">
        <f t="shared" si="1"/>
        <v>8.0000000000000002E-3</v>
      </c>
      <c r="H24" s="35">
        <v>1.4999999999999999E-2</v>
      </c>
      <c r="I24" s="30">
        <v>1.0999999999999999E-2</v>
      </c>
      <c r="J24" s="33" t="s">
        <v>319</v>
      </c>
      <c r="K24" s="76" t="s">
        <v>318</v>
      </c>
      <c r="L24" s="30" t="s">
        <v>318</v>
      </c>
      <c r="M24" s="22" t="s">
        <v>325</v>
      </c>
    </row>
    <row r="25" spans="1:13" ht="18" customHeight="1">
      <c r="A25" s="1314" t="s">
        <v>83</v>
      </c>
      <c r="B25" s="1315"/>
      <c r="C25" s="35">
        <v>2.5999999999999999E-2</v>
      </c>
      <c r="D25" s="29">
        <v>1.9E-2</v>
      </c>
      <c r="E25" s="33">
        <v>0.01</v>
      </c>
      <c r="F25" s="24">
        <f t="shared" si="0"/>
        <v>9.0000000000000011E-3</v>
      </c>
      <c r="G25" s="25">
        <f t="shared" si="1"/>
        <v>8.0000000000000002E-3</v>
      </c>
      <c r="H25" s="35">
        <v>1.4999999999999999E-2</v>
      </c>
      <c r="I25" s="30">
        <v>1.0999999999999999E-2</v>
      </c>
      <c r="J25" s="33" t="s">
        <v>319</v>
      </c>
      <c r="K25" s="76" t="s">
        <v>318</v>
      </c>
      <c r="L25" s="30" t="s">
        <v>318</v>
      </c>
      <c r="M25" s="22" t="s">
        <v>325</v>
      </c>
    </row>
    <row r="26" spans="1:13" s="22" customFormat="1" ht="18" customHeight="1" thickBot="1">
      <c r="A26" s="1301" t="s">
        <v>408</v>
      </c>
      <c r="B26" s="1302"/>
      <c r="C26" s="36">
        <v>2.5999999999999999E-2</v>
      </c>
      <c r="D26" s="31">
        <v>1.9E-2</v>
      </c>
      <c r="E26" s="34">
        <v>0.01</v>
      </c>
      <c r="F26" s="26">
        <f>E26*0.9</f>
        <v>9.0000000000000011E-3</v>
      </c>
      <c r="G26" s="27">
        <f>E26*0.8</f>
        <v>8.0000000000000002E-3</v>
      </c>
      <c r="H26" s="36">
        <v>1.4999999999999999E-2</v>
      </c>
      <c r="I26" s="32">
        <v>1.0999999999999999E-2</v>
      </c>
      <c r="J26" s="34" t="s">
        <v>319</v>
      </c>
      <c r="K26" s="77" t="s">
        <v>318</v>
      </c>
      <c r="L26" s="32" t="s">
        <v>318</v>
      </c>
    </row>
    <row r="27" spans="1:13" s="22" customFormat="1" ht="18" customHeight="1">
      <c r="A27" s="1303" t="s">
        <v>173</v>
      </c>
      <c r="B27" s="1304"/>
      <c r="C27" s="85">
        <v>0.13700000000000001</v>
      </c>
      <c r="D27" s="86">
        <v>0.1</v>
      </c>
      <c r="E27" s="87">
        <v>5.5E-2</v>
      </c>
      <c r="F27" s="88">
        <f>E27*0.9</f>
        <v>4.9500000000000002E-2</v>
      </c>
      <c r="G27" s="89">
        <f>E27*0.8</f>
        <v>4.4000000000000004E-2</v>
      </c>
      <c r="H27" s="85">
        <v>6.3E-2</v>
      </c>
      <c r="I27" s="90">
        <v>4.2000000000000003E-2</v>
      </c>
      <c r="J27" s="91" t="s">
        <v>298</v>
      </c>
      <c r="K27" s="92" t="s">
        <v>318</v>
      </c>
      <c r="L27" s="93" t="s">
        <v>318</v>
      </c>
    </row>
    <row r="28" spans="1:13" ht="18" customHeight="1" thickBot="1">
      <c r="A28" s="1301" t="s">
        <v>174</v>
      </c>
      <c r="B28" s="1302"/>
      <c r="C28" s="36">
        <v>5.8999999999999997E-2</v>
      </c>
      <c r="D28" s="31">
        <v>4.2999999999999997E-2</v>
      </c>
      <c r="E28" s="34">
        <v>2.3E-2</v>
      </c>
      <c r="F28" s="26">
        <f>E28*0.9</f>
        <v>2.07E-2</v>
      </c>
      <c r="G28" s="27">
        <f>E28*0.8</f>
        <v>1.84E-2</v>
      </c>
      <c r="H28" s="36">
        <v>1.2E-2</v>
      </c>
      <c r="I28" s="32">
        <v>0.01</v>
      </c>
      <c r="J28" s="94" t="s">
        <v>298</v>
      </c>
      <c r="K28" s="95" t="s">
        <v>318</v>
      </c>
      <c r="L28" s="96" t="s">
        <v>318</v>
      </c>
      <c r="M28" s="22" t="s">
        <v>325</v>
      </c>
    </row>
    <row r="29" spans="1:13" ht="12" customHeight="1">
      <c r="A29" s="5"/>
      <c r="B29" s="23"/>
      <c r="C29" s="23"/>
      <c r="D29" s="23"/>
      <c r="E29" s="23"/>
      <c r="F29" s="23"/>
      <c r="G29" s="23"/>
    </row>
    <row r="30" spans="1:13">
      <c r="A30" s="5"/>
      <c r="B30" s="23"/>
      <c r="C30" s="23"/>
      <c r="D30" s="23"/>
      <c r="E30" s="23"/>
      <c r="F30" s="23"/>
      <c r="G30" s="23"/>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8"/>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32</v>
      </c>
    </row>
    <row r="2" spans="1:16">
      <c r="A2" t="s">
        <v>33</v>
      </c>
      <c r="D2" t="s">
        <v>34</v>
      </c>
    </row>
    <row r="3" spans="1:16">
      <c r="E3" t="s">
        <v>35</v>
      </c>
    </row>
    <row r="6" spans="1:16">
      <c r="A6" s="1326" t="s">
        <v>36</v>
      </c>
      <c r="B6" s="1327"/>
      <c r="C6" s="1328"/>
      <c r="D6" s="1326" t="s">
        <v>37</v>
      </c>
      <c r="E6" s="1327"/>
      <c r="F6" s="1327"/>
      <c r="G6" s="1327"/>
      <c r="H6" s="1327"/>
      <c r="I6" s="1328"/>
    </row>
    <row r="7" spans="1:16">
      <c r="A7" s="1329"/>
      <c r="B7" s="1330"/>
      <c r="C7" s="1331"/>
      <c r="D7" s="1329"/>
      <c r="E7" s="1330"/>
      <c r="F7" s="1330"/>
      <c r="G7" s="1330"/>
      <c r="H7" s="1330"/>
      <c r="I7" s="1331"/>
    </row>
    <row r="8" spans="1:16">
      <c r="A8" s="1329"/>
      <c r="B8" s="1330"/>
      <c r="C8" s="1331"/>
      <c r="D8" s="1329"/>
      <c r="E8" s="1330"/>
      <c r="F8" s="1330"/>
      <c r="G8" s="1330"/>
      <c r="H8" s="1330"/>
      <c r="I8" s="1331"/>
    </row>
    <row r="9" spans="1:16">
      <c r="A9" s="1332"/>
      <c r="B9" s="1333"/>
      <c r="C9" s="1334"/>
      <c r="D9" s="1332"/>
      <c r="E9" s="1333"/>
      <c r="F9" s="1333"/>
      <c r="G9" s="1333"/>
      <c r="H9" s="1333"/>
      <c r="I9" s="1334"/>
    </row>
    <row r="10" spans="1:16">
      <c r="A10" s="9"/>
      <c r="B10" s="10"/>
      <c r="C10" s="11"/>
      <c r="D10" s="12"/>
      <c r="E10" s="13"/>
      <c r="F10" s="13"/>
      <c r="G10" s="13"/>
      <c r="H10" s="13"/>
      <c r="I10" s="14"/>
    </row>
    <row r="11" spans="1:16">
      <c r="A11" s="15"/>
      <c r="B11" s="16"/>
      <c r="C11" s="17"/>
      <c r="D11" s="1329" t="s">
        <v>38</v>
      </c>
      <c r="E11" s="1330"/>
      <c r="F11" s="1330"/>
      <c r="G11" s="1330"/>
      <c r="H11" s="1330"/>
      <c r="I11" s="1331"/>
    </row>
    <row r="12" spans="1:16">
      <c r="A12" s="15"/>
      <c r="B12" s="1344" t="s">
        <v>39</v>
      </c>
      <c r="C12" s="1345"/>
      <c r="D12" s="1329"/>
      <c r="E12" s="1330"/>
      <c r="F12" s="1330"/>
      <c r="G12" s="1330"/>
      <c r="H12" s="1330"/>
      <c r="I12" s="1331"/>
    </row>
    <row r="13" spans="1:16">
      <c r="A13" s="15"/>
      <c r="B13" s="16"/>
      <c r="C13" s="17"/>
      <c r="D13" s="1329"/>
      <c r="E13" s="1330"/>
      <c r="F13" s="1330"/>
      <c r="G13" s="1330"/>
      <c r="H13" s="1330"/>
      <c r="I13" s="1331"/>
    </row>
    <row r="14" spans="1:16">
      <c r="A14" s="18"/>
      <c r="B14" s="19"/>
      <c r="C14" s="20"/>
      <c r="D14" s="1332"/>
      <c r="E14" s="1333"/>
      <c r="F14" s="1333"/>
      <c r="G14" s="1333"/>
      <c r="H14" s="1333"/>
      <c r="I14" s="1334"/>
    </row>
    <row r="15" spans="1:16">
      <c r="A15" s="6" t="s">
        <v>40</v>
      </c>
      <c r="B15" s="6"/>
      <c r="C15" s="6"/>
      <c r="D15" s="6"/>
      <c r="E15" s="6"/>
      <c r="F15" s="6"/>
      <c r="G15" s="6"/>
      <c r="H15" s="6"/>
      <c r="I15" s="6"/>
      <c r="J15" s="6"/>
      <c r="K15" s="7"/>
      <c r="L15" s="7"/>
      <c r="M15" s="7"/>
      <c r="N15" s="7"/>
      <c r="O15" s="7"/>
      <c r="P15" s="7"/>
    </row>
    <row r="16" spans="1:16">
      <c r="A16" s="6" t="s">
        <v>41</v>
      </c>
      <c r="B16" s="6"/>
      <c r="C16" s="6"/>
      <c r="D16" s="6"/>
      <c r="E16" s="6"/>
      <c r="F16" s="6"/>
      <c r="G16" s="6"/>
      <c r="H16" s="6"/>
      <c r="I16" s="6"/>
      <c r="J16" s="6"/>
      <c r="K16" s="7"/>
      <c r="L16" s="7"/>
      <c r="M16" s="7"/>
      <c r="N16" s="7"/>
      <c r="O16" s="7"/>
      <c r="P16" s="7"/>
    </row>
    <row r="17" spans="1:10">
      <c r="A17" s="2" t="s">
        <v>42</v>
      </c>
      <c r="B17" s="6"/>
      <c r="C17" s="6"/>
      <c r="D17" s="6"/>
      <c r="E17" s="6"/>
      <c r="F17" s="6"/>
      <c r="G17" s="6"/>
      <c r="H17" s="6"/>
      <c r="I17" s="6"/>
      <c r="J17" s="6"/>
    </row>
    <row r="18" spans="1:10">
      <c r="B18" s="3" t="s">
        <v>43</v>
      </c>
      <c r="C18" s="21"/>
      <c r="D18" s="21"/>
      <c r="E18" s="21"/>
      <c r="F18" s="21"/>
      <c r="G18" s="21"/>
      <c r="H18" s="8"/>
    </row>
    <row r="19" spans="1:10">
      <c r="B19" s="1326" t="s">
        <v>44</v>
      </c>
      <c r="C19" s="1327"/>
      <c r="D19" s="1327"/>
      <c r="E19" s="1327"/>
      <c r="F19" s="1327"/>
      <c r="G19" s="1327"/>
      <c r="H19" s="1327"/>
      <c r="I19" s="1328"/>
    </row>
    <row r="20" spans="1:10">
      <c r="B20" s="1329"/>
      <c r="C20" s="1335"/>
      <c r="D20" s="1335"/>
      <c r="E20" s="1335"/>
      <c r="F20" s="1335"/>
      <c r="G20" s="1335"/>
      <c r="H20" s="1335"/>
      <c r="I20" s="1331"/>
    </row>
    <row r="21" spans="1:10">
      <c r="B21" s="1329"/>
      <c r="C21" s="1335"/>
      <c r="D21" s="1335"/>
      <c r="E21" s="1335"/>
      <c r="F21" s="1335"/>
      <c r="G21" s="1335"/>
      <c r="H21" s="1335"/>
      <c r="I21" s="1331"/>
    </row>
    <row r="22" spans="1:10">
      <c r="B22" s="1329"/>
      <c r="C22" s="1335"/>
      <c r="D22" s="1335"/>
      <c r="E22" s="1335"/>
      <c r="F22" s="1335"/>
      <c r="G22" s="1335"/>
      <c r="H22" s="1335"/>
      <c r="I22" s="1331"/>
    </row>
    <row r="23" spans="1:10">
      <c r="B23" s="1332"/>
      <c r="C23" s="1333"/>
      <c r="D23" s="1333"/>
      <c r="E23" s="1333"/>
      <c r="F23" s="1333"/>
      <c r="G23" s="1333"/>
      <c r="H23" s="1333"/>
      <c r="I23" s="1334"/>
    </row>
    <row r="24" spans="1:10" ht="13.5" customHeight="1">
      <c r="B24" s="1338" t="s">
        <v>45</v>
      </c>
      <c r="C24" s="1339"/>
      <c r="D24" s="1339"/>
      <c r="E24" s="1339"/>
      <c r="F24" s="1339"/>
      <c r="G24" s="1339"/>
      <c r="H24" s="1339"/>
      <c r="I24" s="1340"/>
    </row>
    <row r="25" spans="1:10">
      <c r="B25" s="1341"/>
      <c r="C25" s="1342"/>
      <c r="D25" s="1342"/>
      <c r="E25" s="1342"/>
      <c r="F25" s="1342"/>
      <c r="G25" s="1342"/>
      <c r="H25" s="1342"/>
      <c r="I25" s="1343"/>
    </row>
    <row r="26" spans="1:10">
      <c r="B26" s="1341"/>
      <c r="C26" s="1342"/>
      <c r="D26" s="1342"/>
      <c r="E26" s="1342"/>
      <c r="F26" s="1342"/>
      <c r="G26" s="1342"/>
      <c r="H26" s="1342"/>
      <c r="I26" s="1343"/>
    </row>
    <row r="27" spans="1:10">
      <c r="B27" s="1341"/>
      <c r="C27" s="1342"/>
      <c r="D27" s="1342"/>
      <c r="E27" s="1342"/>
      <c r="F27" s="1342"/>
      <c r="G27" s="1342"/>
      <c r="H27" s="1342"/>
      <c r="I27" s="1343"/>
    </row>
    <row r="28" spans="1:10">
      <c r="B28" s="1326" t="s">
        <v>46</v>
      </c>
      <c r="C28" s="1327"/>
      <c r="D28" s="1327"/>
      <c r="E28" s="1327"/>
      <c r="F28" s="1327"/>
      <c r="G28" s="1327"/>
      <c r="H28" s="1327"/>
      <c r="I28" s="1328"/>
    </row>
    <row r="29" spans="1:10">
      <c r="B29" s="1329"/>
      <c r="C29" s="1330"/>
      <c r="D29" s="1330"/>
      <c r="E29" s="1330"/>
      <c r="F29" s="1330"/>
      <c r="G29" s="1330"/>
      <c r="H29" s="1330"/>
      <c r="I29" s="1331"/>
    </row>
    <row r="30" spans="1:10">
      <c r="B30" s="1329"/>
      <c r="C30" s="1330"/>
      <c r="D30" s="1330"/>
      <c r="E30" s="1330"/>
      <c r="F30" s="1330"/>
      <c r="G30" s="1330"/>
      <c r="H30" s="1330"/>
      <c r="I30" s="1331"/>
    </row>
    <row r="31" spans="1:10">
      <c r="B31" s="1326" t="s">
        <v>47</v>
      </c>
      <c r="C31" s="1327"/>
      <c r="D31" s="1327"/>
      <c r="E31" s="1327"/>
      <c r="F31" s="1327"/>
      <c r="G31" s="1327"/>
      <c r="H31" s="1327"/>
      <c r="I31" s="1328"/>
    </row>
    <row r="32" spans="1:10">
      <c r="B32" s="1329"/>
      <c r="C32" s="1335"/>
      <c r="D32" s="1335"/>
      <c r="E32" s="1335"/>
      <c r="F32" s="1335"/>
      <c r="G32" s="1335"/>
      <c r="H32" s="1335"/>
      <c r="I32" s="1331"/>
    </row>
    <row r="33" spans="1:9">
      <c r="B33" s="1329"/>
      <c r="C33" s="1335"/>
      <c r="D33" s="1335"/>
      <c r="E33" s="1335"/>
      <c r="F33" s="1335"/>
      <c r="G33" s="1335"/>
      <c r="H33" s="1335"/>
      <c r="I33" s="1331"/>
    </row>
    <row r="34" spans="1:9">
      <c r="B34" s="1329"/>
      <c r="C34" s="1335"/>
      <c r="D34" s="1335"/>
      <c r="E34" s="1335"/>
      <c r="F34" s="1335"/>
      <c r="G34" s="1335"/>
      <c r="H34" s="1335"/>
      <c r="I34" s="1331"/>
    </row>
    <row r="35" spans="1:9">
      <c r="B35" s="1332"/>
      <c r="C35" s="1333"/>
      <c r="D35" s="1333"/>
      <c r="E35" s="1333"/>
      <c r="F35" s="1333"/>
      <c r="G35" s="1333"/>
      <c r="H35" s="1333"/>
      <c r="I35" s="1334"/>
    </row>
    <row r="36" spans="1:9">
      <c r="B36" s="10"/>
      <c r="C36" s="10"/>
      <c r="D36" s="10"/>
      <c r="E36" s="10"/>
      <c r="F36" s="10"/>
      <c r="G36" s="10"/>
      <c r="H36" s="10"/>
      <c r="I36" s="10"/>
    </row>
    <row r="37" spans="1:9" ht="13.5" customHeight="1">
      <c r="A37" s="1326" t="s">
        <v>48</v>
      </c>
      <c r="B37" s="1327"/>
      <c r="C37" s="1328"/>
      <c r="D37" s="1326" t="s">
        <v>49</v>
      </c>
      <c r="E37" s="1327"/>
      <c r="F37" s="1327"/>
      <c r="G37" s="1327"/>
      <c r="H37" s="1327"/>
      <c r="I37" s="1328"/>
    </row>
    <row r="38" spans="1:9">
      <c r="A38" s="1329"/>
      <c r="B38" s="1330"/>
      <c r="C38" s="1331"/>
      <c r="D38" s="1329"/>
      <c r="E38" s="1330"/>
      <c r="F38" s="1330"/>
      <c r="G38" s="1330"/>
      <c r="H38" s="1330"/>
      <c r="I38" s="1331"/>
    </row>
    <row r="39" spans="1:9">
      <c r="A39" s="1329"/>
      <c r="B39" s="1330"/>
      <c r="C39" s="1331"/>
      <c r="D39" s="1329"/>
      <c r="E39" s="1330"/>
      <c r="F39" s="1330"/>
      <c r="G39" s="1330"/>
      <c r="H39" s="1330"/>
      <c r="I39" s="1331"/>
    </row>
    <row r="40" spans="1:9">
      <c r="A40" s="1332"/>
      <c r="B40" s="1333"/>
      <c r="C40" s="1334"/>
      <c r="D40" s="1332"/>
      <c r="E40" s="1333"/>
      <c r="F40" s="1333"/>
      <c r="G40" s="1333"/>
      <c r="H40" s="1333"/>
      <c r="I40" s="1334"/>
    </row>
    <row r="41" spans="1:9">
      <c r="A41" s="10"/>
      <c r="B41" s="1336" t="s">
        <v>50</v>
      </c>
      <c r="C41" s="1337"/>
      <c r="D41" s="1337"/>
      <c r="E41" s="1337"/>
      <c r="F41" s="1337"/>
      <c r="G41" s="1337"/>
      <c r="H41" s="1337"/>
      <c r="I41" s="1337"/>
    </row>
    <row r="42" spans="1:9">
      <c r="A42" s="6" t="s">
        <v>51</v>
      </c>
      <c r="B42" s="6"/>
      <c r="C42" s="6"/>
      <c r="D42" s="6"/>
      <c r="E42" s="6"/>
      <c r="F42" s="6"/>
      <c r="G42" s="6"/>
      <c r="H42" s="6"/>
      <c r="I42" s="6"/>
    </row>
    <row r="43" spans="1:9">
      <c r="A43" s="6" t="s">
        <v>52</v>
      </c>
      <c r="B43" s="6"/>
      <c r="C43" s="6"/>
      <c r="D43" s="6"/>
      <c r="E43" s="6"/>
      <c r="F43" s="6"/>
      <c r="G43" s="6"/>
      <c r="H43" s="6"/>
      <c r="I43" s="6"/>
    </row>
    <row r="44" spans="1:9">
      <c r="A44" s="2" t="s">
        <v>53</v>
      </c>
      <c r="B44" s="6"/>
      <c r="C44" s="6"/>
      <c r="D44" s="6"/>
      <c r="E44" s="6"/>
      <c r="F44" s="6"/>
      <c r="G44" s="6"/>
      <c r="H44" s="6"/>
      <c r="I44" s="6"/>
    </row>
    <row r="45" spans="1:9">
      <c r="B45" s="1326" t="s">
        <v>54</v>
      </c>
      <c r="C45" s="1327"/>
      <c r="D45" s="1327"/>
      <c r="E45" s="1327"/>
      <c r="F45" s="1327"/>
      <c r="G45" s="1327"/>
      <c r="H45" s="1327"/>
      <c r="I45" s="1328"/>
    </row>
    <row r="46" spans="1:9">
      <c r="B46" s="1329"/>
      <c r="C46" s="1330"/>
      <c r="D46" s="1330"/>
      <c r="E46" s="1330"/>
      <c r="F46" s="1330"/>
      <c r="G46" s="1330"/>
      <c r="H46" s="1330"/>
      <c r="I46" s="1331"/>
    </row>
    <row r="47" spans="1:9">
      <c r="B47" s="1329"/>
      <c r="C47" s="1330"/>
      <c r="D47" s="1330"/>
      <c r="E47" s="1330"/>
      <c r="F47" s="1330"/>
      <c r="G47" s="1330"/>
      <c r="H47" s="1330"/>
      <c r="I47" s="1331"/>
    </row>
    <row r="48" spans="1:9">
      <c r="B48" s="1332"/>
      <c r="C48" s="1333"/>
      <c r="D48" s="1333"/>
      <c r="E48" s="1333"/>
      <c r="F48" s="1333"/>
      <c r="G48" s="1333"/>
      <c r="H48" s="1333"/>
      <c r="I48" s="1334"/>
    </row>
    <row r="49" spans="1:9">
      <c r="A49" s="6" t="s">
        <v>55</v>
      </c>
      <c r="B49" s="6"/>
      <c r="C49" s="6"/>
      <c r="D49" s="6"/>
      <c r="E49" s="6"/>
      <c r="F49" s="6"/>
      <c r="G49" s="6"/>
      <c r="H49" s="6"/>
      <c r="I49" s="6"/>
    </row>
    <row r="50" spans="1:9">
      <c r="A50" s="6" t="s">
        <v>56</v>
      </c>
      <c r="B50" s="6"/>
      <c r="C50" s="6"/>
      <c r="D50" s="6"/>
      <c r="E50" s="6"/>
      <c r="F50" s="6"/>
      <c r="G50" s="6"/>
      <c r="H50" s="6"/>
      <c r="I50" s="6"/>
    </row>
    <row r="51" spans="1:9">
      <c r="A51" s="2" t="s">
        <v>57</v>
      </c>
      <c r="B51" s="6"/>
      <c r="C51" s="6"/>
      <c r="D51" s="6"/>
      <c r="E51" s="6"/>
      <c r="F51" s="6"/>
      <c r="G51" s="6"/>
      <c r="H51" s="6"/>
      <c r="I51" s="6"/>
    </row>
    <row r="52" spans="1:9">
      <c r="A52" s="2"/>
      <c r="B52" s="6"/>
      <c r="C52" s="6"/>
      <c r="D52" s="6"/>
      <c r="E52" s="6"/>
      <c r="F52" s="6"/>
      <c r="G52" s="6"/>
      <c r="H52" s="6"/>
      <c r="I52" s="6"/>
    </row>
    <row r="53" spans="1:9">
      <c r="A53" s="1326" t="s">
        <v>58</v>
      </c>
      <c r="B53" s="1327"/>
      <c r="C53" s="1328"/>
      <c r="D53" s="1326" t="s">
        <v>59</v>
      </c>
      <c r="E53" s="1327"/>
      <c r="F53" s="1327"/>
      <c r="G53" s="1327"/>
      <c r="H53" s="1327"/>
      <c r="I53" s="1328"/>
    </row>
    <row r="54" spans="1:9">
      <c r="A54" s="1329"/>
      <c r="B54" s="1330"/>
      <c r="C54" s="1331"/>
      <c r="D54" s="1329"/>
      <c r="E54" s="1330"/>
      <c r="F54" s="1330"/>
      <c r="G54" s="1330"/>
      <c r="H54" s="1330"/>
      <c r="I54" s="1331"/>
    </row>
    <row r="55" spans="1:9">
      <c r="A55" s="1329"/>
      <c r="B55" s="1330"/>
      <c r="C55" s="1331"/>
      <c r="D55" s="1329"/>
      <c r="E55" s="1330"/>
      <c r="F55" s="1330"/>
      <c r="G55" s="1330"/>
      <c r="H55" s="1330"/>
      <c r="I55" s="1331"/>
    </row>
    <row r="56" spans="1:9">
      <c r="A56" s="1332"/>
      <c r="B56" s="1333"/>
      <c r="C56" s="1334"/>
      <c r="D56" s="1332"/>
      <c r="E56" s="1333"/>
      <c r="F56" s="1333"/>
      <c r="G56" s="1333"/>
      <c r="H56" s="1333"/>
      <c r="I56" s="1334"/>
    </row>
    <row r="57" spans="1:9">
      <c r="A57" s="6" t="s">
        <v>60</v>
      </c>
      <c r="B57" s="6"/>
      <c r="C57" s="6"/>
      <c r="D57" s="6"/>
      <c r="E57" s="6"/>
      <c r="F57" s="6"/>
      <c r="G57" s="6"/>
      <c r="H57" s="6"/>
      <c r="I57" s="6"/>
    </row>
    <row r="58" spans="1:9">
      <c r="A58" s="6" t="s">
        <v>61</v>
      </c>
      <c r="B58" s="6"/>
      <c r="C58" s="6"/>
      <c r="D58" s="6"/>
      <c r="E58" s="6"/>
      <c r="F58" s="6"/>
      <c r="G58" s="6"/>
      <c r="H58" s="6"/>
      <c r="I58" s="6"/>
    </row>
    <row r="59" spans="1:9">
      <c r="A59" s="2" t="s">
        <v>62</v>
      </c>
      <c r="B59" s="6"/>
      <c r="C59" s="6"/>
      <c r="D59" s="6"/>
      <c r="E59" s="6"/>
      <c r="F59" s="6"/>
      <c r="G59" s="6"/>
      <c r="H59" s="6"/>
      <c r="I59" s="6"/>
    </row>
  </sheetData>
  <mergeCells count="14">
    <mergeCell ref="B24:I27"/>
    <mergeCell ref="A6:C9"/>
    <mergeCell ref="D6:I9"/>
    <mergeCell ref="D11:I14"/>
    <mergeCell ref="B12:C12"/>
    <mergeCell ref="B19:I23"/>
    <mergeCell ref="A53:C56"/>
    <mergeCell ref="D53:I56"/>
    <mergeCell ref="B28:I30"/>
    <mergeCell ref="B31:I35"/>
    <mergeCell ref="A37:C40"/>
    <mergeCell ref="D37:I40"/>
    <mergeCell ref="B41:I41"/>
    <mergeCell ref="B45:I48"/>
  </mergeCells>
  <phoneticPr fontId="8"/>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はじめに</vt:lpstr>
      <vt:lpstr>基本情報入力シート</vt:lpstr>
      <vt:lpstr>別紙様式2-2 個表_処遇</vt:lpstr>
      <vt:lpstr>別紙様式2-3 個表_特定</vt:lpstr>
      <vt:lpstr>別紙様式2-1 計画書_総括表</vt:lpstr>
      <vt:lpstr>数式用</vt:lpstr>
      <vt:lpstr>「手当」の考え方</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太郎</dc:creator>
  <cp:lastModifiedBy>長寿社会課</cp:lastModifiedBy>
  <cp:lastPrinted>2020-05-29T00:23:46Z</cp:lastPrinted>
  <dcterms:created xsi:type="dcterms:W3CDTF">2020-02-21T08:37:11Z</dcterms:created>
  <dcterms:modified xsi:type="dcterms:W3CDTF">2020-07-27T21:44:35Z</dcterms:modified>
</cp:coreProperties>
</file>